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ЕКОТЕРА СОЛАР\КФН\КФН - 2021\2021 - ГФО\"/>
    </mc:Choice>
  </mc:AlternateContent>
  <bookViews>
    <workbookView xWindow="0" yWindow="2085" windowWidth="10800" windowHeight="4110" tabRatio="573" firstSheet="2" activeTab="7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62913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G25" i="1" s="1"/>
  <c r="H17" i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/>
  <c r="C32" i="1"/>
  <c r="C19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5" i="4" s="1"/>
  <c r="E12" i="4"/>
  <c r="E17" i="4"/>
  <c r="E29" i="4" s="1"/>
  <c r="E32" i="4" s="1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5" i="4" s="1"/>
  <c r="J17" i="4"/>
  <c r="J21" i="4"/>
  <c r="J24" i="4"/>
  <c r="J16" i="4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G25" i="5"/>
  <c r="J25" i="5" s="1"/>
  <c r="H17" i="5"/>
  <c r="H25" i="5"/>
  <c r="H27" i="5"/>
  <c r="H32" i="5"/>
  <c r="I17" i="5"/>
  <c r="I25" i="5"/>
  <c r="I27" i="5"/>
  <c r="I32" i="5"/>
  <c r="J19" i="5"/>
  <c r="K17" i="5"/>
  <c r="K25" i="5"/>
  <c r="K27" i="5"/>
  <c r="K32" i="5"/>
  <c r="L17" i="5"/>
  <c r="N17" i="5" s="1"/>
  <c r="L25" i="5"/>
  <c r="L27" i="5"/>
  <c r="L32" i="5"/>
  <c r="M17" i="5"/>
  <c r="M25" i="5"/>
  <c r="M27" i="5"/>
  <c r="M32" i="5"/>
  <c r="N18" i="5"/>
  <c r="N19" i="5"/>
  <c r="Q19" i="5" s="1"/>
  <c r="R19" i="5" s="1"/>
  <c r="N25" i="5"/>
  <c r="Q25" i="5" s="1"/>
  <c r="R25" i="5" s="1"/>
  <c r="O17" i="5"/>
  <c r="O25" i="5"/>
  <c r="O27" i="5"/>
  <c r="O32" i="5"/>
  <c r="P17" i="5"/>
  <c r="P25" i="5"/>
  <c r="P27" i="5"/>
  <c r="P32" i="5"/>
  <c r="Q18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R35" i="5" s="1"/>
  <c r="G35" i="5"/>
  <c r="J35" i="5" s="1"/>
  <c r="N36" i="5"/>
  <c r="Q36" i="5"/>
  <c r="G36" i="5"/>
  <c r="J36" i="5"/>
  <c r="N37" i="5"/>
  <c r="Q37" i="5" s="1"/>
  <c r="G37" i="5"/>
  <c r="J37" i="5" s="1"/>
  <c r="R37" i="5" s="1"/>
  <c r="G20" i="5"/>
  <c r="G21" i="5"/>
  <c r="G22" i="5"/>
  <c r="G23" i="5"/>
  <c r="G24" i="5"/>
  <c r="G27" i="5"/>
  <c r="G16" i="5"/>
  <c r="J16" i="5"/>
  <c r="J20" i="5"/>
  <c r="J21" i="5"/>
  <c r="J22" i="5"/>
  <c r="J23" i="5"/>
  <c r="R23" i="5" s="1"/>
  <c r="J24" i="5"/>
  <c r="J27" i="5"/>
  <c r="N20" i="5"/>
  <c r="N21" i="5"/>
  <c r="N22" i="5"/>
  <c r="N23" i="5"/>
  <c r="N24" i="5"/>
  <c r="N27" i="5"/>
  <c r="N16" i="5"/>
  <c r="Q16" i="5"/>
  <c r="Q20" i="5"/>
  <c r="Q21" i="5"/>
  <c r="Q22" i="5"/>
  <c r="R22" i="5" s="1"/>
  <c r="Q23" i="5"/>
  <c r="Q24" i="5"/>
  <c r="Q27" i="5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E16" i="6" s="1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1" i="6" s="1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78" i="8" s="1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44" i="8" s="1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F61" i="8"/>
  <c r="E61" i="8"/>
  <c r="E44" i="8"/>
  <c r="E27" i="8"/>
  <c r="E79" i="8" s="1"/>
  <c r="D96" i="6" l="1"/>
  <c r="R30" i="5"/>
  <c r="R28" i="5"/>
  <c r="G17" i="5"/>
  <c r="J17" i="5" s="1"/>
  <c r="C149" i="8"/>
  <c r="D19" i="6"/>
  <c r="C43" i="6"/>
  <c r="C44" i="6" s="1"/>
  <c r="E33" i="6"/>
  <c r="E90" i="6"/>
  <c r="E85" i="6" s="1"/>
  <c r="R24" i="5"/>
  <c r="R20" i="5"/>
  <c r="R31" i="5"/>
  <c r="R27" i="5"/>
  <c r="R21" i="5"/>
  <c r="R36" i="5"/>
  <c r="Q17" i="5"/>
  <c r="L11" i="4"/>
  <c r="L24" i="4"/>
  <c r="C43" i="3"/>
  <c r="C45" i="3" s="1"/>
  <c r="I26" i="7"/>
  <c r="E38" i="6"/>
  <c r="C66" i="6"/>
  <c r="E75" i="6"/>
  <c r="R29" i="5"/>
  <c r="L16" i="4"/>
  <c r="G15" i="4"/>
  <c r="F15" i="4"/>
  <c r="D45" i="1"/>
  <c r="C45" i="1"/>
  <c r="C96" i="6"/>
  <c r="C97" i="6" s="1"/>
  <c r="I15" i="4"/>
  <c r="L15" i="4" s="1"/>
  <c r="G36" i="1"/>
  <c r="G94" i="1" s="1"/>
  <c r="C93" i="1"/>
  <c r="C28" i="2"/>
  <c r="C33" i="2" s="1"/>
  <c r="H28" i="2"/>
  <c r="H33" i="2" s="1"/>
  <c r="G28" i="2"/>
  <c r="G33" i="2" s="1"/>
  <c r="R34" i="5"/>
  <c r="M29" i="4"/>
  <c r="M32" i="4" s="1"/>
  <c r="E149" i="8"/>
  <c r="D43" i="6"/>
  <c r="D44" i="6" s="1"/>
  <c r="E19" i="6"/>
  <c r="F97" i="6"/>
  <c r="E71" i="6"/>
  <c r="R12" i="5"/>
  <c r="J29" i="4"/>
  <c r="J32" i="4" s="1"/>
  <c r="D43" i="3"/>
  <c r="D45" i="3" s="1"/>
  <c r="C55" i="1"/>
  <c r="C79" i="8"/>
  <c r="F97" i="8"/>
  <c r="F114" i="8"/>
  <c r="F131" i="8"/>
  <c r="F148" i="8"/>
  <c r="F27" i="8"/>
  <c r="F79" i="8" s="1"/>
  <c r="I17" i="7"/>
  <c r="E24" i="6"/>
  <c r="D66" i="6"/>
  <c r="E66" i="6" s="1"/>
  <c r="E56" i="6"/>
  <c r="E80" i="6"/>
  <c r="R14" i="5"/>
  <c r="R10" i="5"/>
  <c r="R9" i="5"/>
  <c r="R11" i="5"/>
  <c r="R33" i="5"/>
  <c r="P38" i="5"/>
  <c r="P40" i="5" s="1"/>
  <c r="O38" i="5"/>
  <c r="O40" i="5" s="1"/>
  <c r="M38" i="5"/>
  <c r="M40" i="5" s="1"/>
  <c r="L38" i="5"/>
  <c r="L40" i="5" s="1"/>
  <c r="K38" i="5"/>
  <c r="K40" i="5" s="1"/>
  <c r="I38" i="5"/>
  <c r="I40" i="5" s="1"/>
  <c r="H38" i="5"/>
  <c r="H40" i="5" s="1"/>
  <c r="F38" i="5"/>
  <c r="F40" i="5" s="1"/>
  <c r="E38" i="5"/>
  <c r="E40" i="5" s="1"/>
  <c r="D38" i="5"/>
  <c r="K29" i="4"/>
  <c r="K32" i="4" s="1"/>
  <c r="I29" i="4"/>
  <c r="I32" i="4" s="1"/>
  <c r="H29" i="4"/>
  <c r="H32" i="4" s="1"/>
  <c r="G29" i="4"/>
  <c r="G32" i="4" s="1"/>
  <c r="D29" i="4"/>
  <c r="D32" i="4" s="1"/>
  <c r="D28" i="2"/>
  <c r="D33" i="2" s="1"/>
  <c r="D93" i="1"/>
  <c r="H36" i="1"/>
  <c r="H94" i="1" s="1"/>
  <c r="R13" i="5"/>
  <c r="E52" i="6"/>
  <c r="R16" i="5"/>
  <c r="R18" i="5"/>
  <c r="R15" i="5"/>
  <c r="F29" i="4"/>
  <c r="F32" i="4" s="1"/>
  <c r="D55" i="1"/>
  <c r="D40" i="5"/>
  <c r="G32" i="5"/>
  <c r="J32" i="5" s="1"/>
  <c r="N32" i="5"/>
  <c r="Q32" i="5" s="1"/>
  <c r="L17" i="4"/>
  <c r="L12" i="4"/>
  <c r="E43" i="6" l="1"/>
  <c r="E96" i="6"/>
  <c r="E97" i="6" s="1"/>
  <c r="R17" i="5"/>
  <c r="D34" i="2"/>
  <c r="G30" i="2"/>
  <c r="G38" i="5"/>
  <c r="C94" i="1"/>
  <c r="F149" i="8"/>
  <c r="L32" i="4"/>
  <c r="D94" i="1"/>
  <c r="D39" i="2"/>
  <c r="D42" i="2" s="1"/>
  <c r="C39" i="2"/>
  <c r="H30" i="2"/>
  <c r="C34" i="2"/>
  <c r="C30" i="2"/>
  <c r="G34" i="2"/>
  <c r="D30" i="2"/>
  <c r="N38" i="5"/>
  <c r="Q38" i="5" s="1"/>
  <c r="Q40" i="5" s="1"/>
  <c r="D97" i="6"/>
  <c r="E44" i="6"/>
  <c r="G40" i="5"/>
  <c r="J38" i="5"/>
  <c r="N40" i="5"/>
  <c r="R32" i="5"/>
  <c r="H34" i="2"/>
  <c r="L29" i="4"/>
  <c r="H39" i="2" l="1"/>
  <c r="D41" i="2" s="1"/>
  <c r="G39" i="2"/>
  <c r="G42" i="2" s="1"/>
  <c r="G41" i="2"/>
  <c r="C42" i="2"/>
  <c r="H41" i="2"/>
  <c r="J40" i="5"/>
  <c r="R38" i="5"/>
  <c r="R40" i="5" s="1"/>
  <c r="H42" i="2" l="1"/>
  <c r="C41" i="2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<sst xmlns="http://schemas.openxmlformats.org/spreadsheetml/2006/main" count="1063" uniqueCount="876">
  <si>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</si>
  <si>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</si>
  <si>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</si>
  <si>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</si>
  <si>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</si>
  <si>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</si>
  <si>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</si>
  <si>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</si>
  <si>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</si>
  <si>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</si>
  <si>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</si>
  <si>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</si>
  <si>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</si>
  <si>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</si>
  <si>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</si>
  <si>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</si>
  <si>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</si>
  <si>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</si>
  <si>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</si>
  <si>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</si>
  <si>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</si>
  <si>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</si>
  <si>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</si>
  <si>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</si>
  <si>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</si>
  <si>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</si>
  <si>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</si>
  <si>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</si>
  <si>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</si>
  <si>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</si>
  <si>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</si>
  <si>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</si>
  <si>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</si>
  <si>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</si>
  <si>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</si>
  <si>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</si>
  <si>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</si>
  <si>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</si>
  <si>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</si>
  <si>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</si>
  <si>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</si>
  <si>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</si>
  <si>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</si>
  <si>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</si>
  <si>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</si>
  <si>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</si>
  <si>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</si>
  <si>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</si>
  <si>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</si>
  <si>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</si>
  <si>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</si>
  <si>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</si>
  <si>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</si>
  <si>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</si>
  <si>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</si>
  <si>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</si>
  <si>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</si>
  <si>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</si>
  <si>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</si>
  <si>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</si>
  <si>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</si>
  <si>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</si>
  <si>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</si>
  <si>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</si>
  <si>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</si>
  <si>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</si>
  <si>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</si>
  <si>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</si>
  <si>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</si>
  <si>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</si>
  <si>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</si>
  <si>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</si>
  <si>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</si>
  <si>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</si>
  <si>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</si>
  <si>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</si>
  <si>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</si>
  <si>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</si>
  <si>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</si>
  <si>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</si>
  <si>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</si>
  <si>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</si>
  <si>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</si>
  <si>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</si>
  <si>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</si>
  <si>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</si>
  <si>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</si>
  <si>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</si>
  <si>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</si>
  <si>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</si>
  <si>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</si>
  <si>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</si>
  <si>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</si>
  <si>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</si>
  <si>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</si>
  <si>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</si>
  <si>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</si>
  <si>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</si>
  <si>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</si>
  <si>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</si>
  <si>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</si>
  <si>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</si>
  <si>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</si>
  <si>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</si>
  <si>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</si>
  <si>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</si>
  <si>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</si>
  <si>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</si>
  <si>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</si>
  <si>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</si>
  <si>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</si>
  <si>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</si>
  <si>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</si>
  <si>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</si>
  <si>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</si>
  <si>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</si>
  <si>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</si>
  <si>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</si>
  <si>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</si>
  <si>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</si>
  <si>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</si>
  <si>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</si>
  <si>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</si>
  <si>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</si>
  <si>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</si>
  <si>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</si>
  <si>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</si>
  <si>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</si>
  <si>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</si>
  <si>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</si>
  <si>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</si>
  <si>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</si>
  <si>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</si>
  <si>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</si>
  <si>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</si>
  <si>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</si>
  <si>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</si>
  <si>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</si>
  <si>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</si>
  <si>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</si>
  <si>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</si>
  <si>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</si>
  <si>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</si>
  <si>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</si>
  <si>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</si>
  <si>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</si>
  <si>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</si>
  <si>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</si>
  <si>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</si>
  <si>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</si>
  <si>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</si>
  <si>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</si>
  <si>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</si>
  <si>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</si>
  <si>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</si>
  <si>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</si>
  <si>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</si>
  <si>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</si>
  <si>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</si>
  <si>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</si>
  <si>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</si>
  <si>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</si>
  <si>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</si>
  <si>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</si>
  <si>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</si>
  <si>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</si>
  <si>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</si>
  <si>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</si>
  <si>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</si>
  <si>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</si>
  <si>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</si>
  <si>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</si>
  <si>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</si>
  <si>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</si>
  <si>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</si>
  <si>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</si>
  <si>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</si>
  <si>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</si>
  <si>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</si>
  <si>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</si>
  <si>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</si>
  <si>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</si>
  <si>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</si>
  <si>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</si>
  <si>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</si>
  <si>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</si>
  <si>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</si>
  <si>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</si>
  <si>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</si>
  <si>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</si>
  <si>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</si>
  <si>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</si>
  <si>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</si>
  <si>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</si>
  <si>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</si>
  <si>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</si>
  <si>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</si>
  <si>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</si>
  <si>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</si>
  <si>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</si>
  <si>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</si>
  <si>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</si>
  <si>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</si>
  <si>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</si>
  <si>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</si>
  <si>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</si>
  <si>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</si>
  <si>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</si>
  <si>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</si>
  <si>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</si>
  <si>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</si>
  <si>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</si>
  <si>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</si>
  <si>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</si>
  <si>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</si>
  <si>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</si>
  <si>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</si>
  <si>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</si>
  <si>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</si>
  <si>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</si>
  <si>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</si>
  <si>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</si>
  <si>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</si>
  <si>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</si>
  <si>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</si>
  <si>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</si>
  <si>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</si>
  <si>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</si>
  <si>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</si>
  <si>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</si>
  <si>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</si>
  <si>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</si>
  <si>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</si>
  <si>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</si>
  <si>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</si>
  <si>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</si>
  <si>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</si>
  <si>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</si>
  <si>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</si>
  <si>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</si>
  <si>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</si>
  <si>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</si>
  <si>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</si>
  <si>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</si>
  <si>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</si>
  <si>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</si>
  <si>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</si>
  <si>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</si>
  <si>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</si>
  <si>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</si>
  <si>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</si>
  <si>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</si>
  <si>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</si>
  <si>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</si>
  <si>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</si>
  <si>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</si>
  <si>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</si>
  <si>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</si>
  <si>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</si>
  <si>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</si>
  <si>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</si>
  <si>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</si>
  <si>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</si>
  <si>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</si>
  <si>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</si>
  <si>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</si>
  <si>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</si>
  <si>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</si>
  <si>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</si>
  <si>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</si>
  <si>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</si>
  <si>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</si>
  <si>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</si>
  <si>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</si>
  <si>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</si>
  <si>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</si>
  <si>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</si>
  <si>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</si>
  <si>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</si>
  <si>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</si>
  <si>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</si>
  <si>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</si>
  <si>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</si>
  <si>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</si>
  <si>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</si>
  <si>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</si>
  <si>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</si>
  <si>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</si>
  <si>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</si>
  <si>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</si>
  <si>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</si>
  <si>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</si>
  <si>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</si>
  <si>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</si>
  <si>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</si>
  <si>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</si>
  <si>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</si>
  <si>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</si>
  <si>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</si>
  <si>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</si>
  <si>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</si>
  <si>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</si>
  <si>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</si>
  <si>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</si>
  <si>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</si>
  <si>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</si>
  <si>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</si>
  <si>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</si>
  <si>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</si>
  <si>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</si>
  <si>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</si>
  <si>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</si>
  <si>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</si>
  <si>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</si>
  <si>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</si>
  <si>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</si>
  <si>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</si>
  <si>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</si>
  <si>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</si>
  <si>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</si>
  <si>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</si>
  <si>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</si>
  <si>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</si>
  <si>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</si>
  <si>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</si>
  <si>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</si>
  <si>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</si>
  <si>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</si>
  <si>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</si>
  <si>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</si>
  <si>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</si>
  <si>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</si>
  <si>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</si>
  <si>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</si>
  <si>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</si>
  <si>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</si>
  <si>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</si>
  <si>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</si>
  <si>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</si>
  <si>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</si>
  <si>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</si>
  <si>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</si>
  <si>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</si>
  <si>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</si>
  <si>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</si>
  <si>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</si>
  <si>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</si>
  <si>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</si>
  <si>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</si>
  <si>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</si>
  <si>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</si>
  <si>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</si>
  <si>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</si>
  <si>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</si>
  <si>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</si>
  <si>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</si>
  <si>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</si>
  <si>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</si>
  <si>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</si>
  <si>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</si>
  <si>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</si>
  <si>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</si>
  <si>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</si>
  <si>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</si>
  <si>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</si>
  <si>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</si>
  <si>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</si>
  <si>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</si>
  <si>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</si>
  <si>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</si>
  <si>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</si>
  <si>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</si>
  <si>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</si>
  <si>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</si>
  <si>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</si>
  <si>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</si>
  <si>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</si>
  <si>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</si>
  <si>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</si>
  <si>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</si>
  <si>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</si>
  <si>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</si>
  <si>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</si>
  <si>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</si>
  <si>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</si>
  <si>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</si>
  <si>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</si>
  <si>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</si>
  <si>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</si>
  <si>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</si>
  <si>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</si>
  <si>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</si>
  <si>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</si>
  <si>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</si>
  <si>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</si>
  <si>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</si>
  <si>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</si>
  <si>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</si>
  <si>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</si>
  <si>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</si>
  <si>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</si>
  <si>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</si>
  <si>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</si>
  <si>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</si>
  <si>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</si>
  <si>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</si>
  <si>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</si>
  <si>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</si>
  <si>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</si>
  <si>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</si>
  <si>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</si>
  <si>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</si>
  <si>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</si>
  <si>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</si>
  <si>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</si>
  <si>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</si>
  <si>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</si>
  <si>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</si>
  <si>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</si>
  <si>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</si>
  <si>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</si>
  <si>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</si>
  <si>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</si>
  <si>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</si>
  <si>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</si>
  <si>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</si>
  <si>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</si>
  <si>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</si>
  <si>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</si>
  <si>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</si>
  <si>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</si>
  <si>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</si>
  <si>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</si>
  <si>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</si>
  <si>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</si>
  <si>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</si>
  <si>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</si>
  <si>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</si>
  <si>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</si>
  <si>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</si>
  <si>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</si>
  <si>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</si>
  <si>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</si>
  <si>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</si>
  <si>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</si>
  <si>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</si>
  <si>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</si>
  <si>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</si>
  <si>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</si>
  <si>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</si>
  <si>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</si>
  <si>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</si>
  <si>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</si>
  <si>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</si>
  <si>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</si>
  <si>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</si>
  <si>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</si>
  <si>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</si>
  <si>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</si>
  <si>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</si>
  <si>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</si>
  <si>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</si>
  <si>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</si>
  <si>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</si>
  <si>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</si>
  <si>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</si>
  <si>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</si>
  <si>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</si>
  <si>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</si>
  <si>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</si>
  <si>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</si>
  <si>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</si>
  <si>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</si>
  <si>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</si>
  <si>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</si>
  <si>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</si>
  <si>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</si>
  <si>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</si>
  <si>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</si>
  <si>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</si>
  <si>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</si>
  <si>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</si>
  <si>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</si>
  <si>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</si>
  <si>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</si>
  <si>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</si>
  <si>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</si>
  <si>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</si>
  <si>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</si>
  <si>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</si>
  <si>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</si>
  <si>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</si>
  <si>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</si>
  <si>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</si>
  <si>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</si>
  <si>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</si>
  <si>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</si>
  <si>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</si>
  <si>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</si>
  <si>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</si>
  <si>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</si>
  <si>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</si>
  <si>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</si>
  <si>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</si>
  <si>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</si>
  <si>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</si>
  <si>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</si>
  <si>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</si>
  <si>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</si>
  <si>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</si>
  <si>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</si>
  <si>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</si>
  <si>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</si>
  <si>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</si>
  <si>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</si>
  <si>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</si>
  <si>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</si>
  <si>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</si>
  <si>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</si>
  <si>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</si>
  <si>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</si>
  <si>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</si>
  <si>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</si>
  <si>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</si>
  <si>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</si>
  <si>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</si>
  <si>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</si>
  <si>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</si>
  <si>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</si>
  <si>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</si>
  <si>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</si>
  <si>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</si>
  <si>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</si>
  <si>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</si>
  <si>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</si>
  <si>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</si>
  <si>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</si>
  <si>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</si>
  <si>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</si>
  <si>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</si>
  <si>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</si>
  <si>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</si>
  <si>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</si>
  <si>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</si>
  <si>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</si>
  <si>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</si>
  <si>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</si>
  <si>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</si>
  <si>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</si>
  <si>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</si>
  <si>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</si>
  <si>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</si>
  <si>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</si>
  <si>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</si>
  <si>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</si>
  <si>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</si>
  <si>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</si>
  <si>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</si>
  <si>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</si>
  <si>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</si>
  <si>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</si>
  <si>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</si>
  <si>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</si>
  <si>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</si>
  <si>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</si>
  <si>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</si>
  <si>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</si>
  <si>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</si>
  <si>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</si>
  <si>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</si>
  <si>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</si>
  <si>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</si>
  <si>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</si>
  <si>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</si>
  <si>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</si>
  <si>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</si>
  <si>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</si>
  <si>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</si>
  <si>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</si>
  <si>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</si>
  <si>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</si>
  <si>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</si>
  <si>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</si>
  <si>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</si>
  <si>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</si>
  <si>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</si>
  <si>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</si>
  <si>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</si>
  <si>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</si>
  <si>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</si>
  <si>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</si>
  <si>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</si>
  <si>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</si>
  <si>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</si>
  <si>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</si>
  <si>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</si>
  <si>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</si>
  <si>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</si>
  <si>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</si>
  <si>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</si>
  <si>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</si>
  <si>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</si>
  <si>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</si>
  <si>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</si>
  <si>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</si>
  <si>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</si>
  <si>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</si>
  <si>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</si>
  <si>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</si>
  <si>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</si>
  <si>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</si>
  <si>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</si>
  <si>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</si>
  <si>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</si>
  <si>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</si>
  <si>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</si>
  <si>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</si>
  <si>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</si>
  <si>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</si>
  <si>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</si>
  <si>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</si>
  <si>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</si>
  <si>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</si>
  <si>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</si>
  <si>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</si>
  <si>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</si>
  <si>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</si>
  <si>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</si>
  <si>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</si>
  <si>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</si>
  <si>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</si>
  <si>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</si>
  <si>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</si>
  <si>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</si>
  <si>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</si>
  <si>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</si>
  <si>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</si>
  <si>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</si>
  <si>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</si>
  <si>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</si>
  <si>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</si>
  <si>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</si>
  <si>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</si>
  <si>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</si>
  <si>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</si>
  <si>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</si>
  <si>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</si>
  <si>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</si>
  <si>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</si>
  <si>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</si>
  <si>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</si>
  <si>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</si>
  <si>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</si>
  <si>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</si>
  <si>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</si>
  <si>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</si>
  <si>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</si>
  <si>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</si>
  <si>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</si>
  <si>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</si>
  <si>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</si>
  <si>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</si>
  <si>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</si>
  <si>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</si>
  <si>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</si>
  <si>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</si>
  <si>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</si>
  <si>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</si>
  <si>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</si>
  <si>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</si>
  <si>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</si>
  <si>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</si>
  <si>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</si>
  <si>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</si>
  <si>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</si>
  <si>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</si>
  <si>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</si>
  <si>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</si>
  <si>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</si>
  <si>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</si>
  <si>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</si>
  <si>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</si>
  <si>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</si>
  <si>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</si>
  <si>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</si>
  <si>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</si>
  <si>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</si>
  <si>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</si>
  <si>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</si>
  <si>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</si>
  <si>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</si>
  <si>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</si>
  <si>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</si>
  <si>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</si>
  <si>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</si>
  <si>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</si>
  <si>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</si>
  <si>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</si>
  <si>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</si>
  <si>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</si>
  <si>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</si>
  <si>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</si>
  <si>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</si>
  <si>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</si>
  <si>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</si>
  <si>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</si>
  <si>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</si>
  <si>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</si>
  <si>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</si>
  <si>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</si>
  <si>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</si>
  <si>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</si>
  <si>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</si>
  <si>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</si>
  <si>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</si>
  <si>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</si>
  <si>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</si>
  <si>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</si>
  <si>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</si>
  <si>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</si>
  <si>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</si>
  <si>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</si>
  <si>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</si>
  <si>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</si>
  <si>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</si>
  <si>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</si>
  <si>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</si>
  <si>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</si>
  <si>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</si>
  <si>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</si>
  <si>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</si>
  <si>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</si>
  <si>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</si>
  <si>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</si>
  <si>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</si>
  <si>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</si>
  <si>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</si>
  <si>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</si>
  <si>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</si>
  <si>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</si>
  <si>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</si>
  <si>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</si>
  <si>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</si>
  <si>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</si>
  <si>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</si>
  <si>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</si>
  <si>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</si>
  <si>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</si>
  <si>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</si>
  <si>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</si>
  <si>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</si>
  <si>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</si>
  <si>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</si>
  <si>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</si>
  <si>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</si>
  <si>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</si>
  <si>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</si>
  <si>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</si>
  <si>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</si>
  <si>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</si>
  <si>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</si>
  <si>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</si>
  <si>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</si>
  <si>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</si>
  <si>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</si>
  <si>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</si>
  <si>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</si>
  <si>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</si>
  <si>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</si>
  <si>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</si>
  <si>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</si>
  <si>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</si>
  <si>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</si>
  <si>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</si>
  <si>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</si>
  <si>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</si>
  <si>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</si>
  <si>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</si>
  <si>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</si>
  <si>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</si>
  <si>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</si>
  <si>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</si>
  <si>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</si>
  <si>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</si>
  <si>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</si>
  <si>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</si>
  <si>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</si>
  <si>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</si>
  <si>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</si>
  <si>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</si>
  <si>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</si>
  <si>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</si>
  <si>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</si>
  <si>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</si>
  <si>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</si>
  <si>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</si>
  <si>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</si>
  <si>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</si>
  <si>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</si>
  <si>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</si>
  <si>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</si>
  <si>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</si>
  <si>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</si>
  <si>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</si>
  <si>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</si>
  <si>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</si>
  <si>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</si>
  <si>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</si>
  <si>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</si>
  <si>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</si>
  <si>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</si>
  <si>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</si>
  <si>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</si>
  <si>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</si>
  <si>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</si>
  <si>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</si>
  <si>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</si>
  <si>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</si>
  <si>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</si>
  <si>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</si>
  <si>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</si>
  <si>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</si>
  <si>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</si>
  <si>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</si>
  <si>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</si>
  <si>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</si>
  <si>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</si>
  <si>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</si>
  <si>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</si>
  <si>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</si>
  <si>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</si>
  <si>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</si>
  <si>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</si>
  <si>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</si>
  <si>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</si>
  <si>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</si>
  <si>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</si>
  <si>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</si>
  <si>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</si>
  <si>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</si>
  <si>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</si>
  <si>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</si>
  <si>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</si>
  <si>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</si>
  <si>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</si>
  <si>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</si>
  <si>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</si>
  <si>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</si>
  <si>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</si>
  <si>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</si>
  <si>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</si>
  <si>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</si>
  <si>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</si>
  <si>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</si>
  <si>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</si>
  <si>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</si>
  <si>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</si>
  <si>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</si>
  <si>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</si>
  <si>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</si>
  <si>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</si>
  <si>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</si>
  <si>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ЕКОТЕРА СОЛАР ООД</t>
  </si>
  <si>
    <t>Съставител: Мария Синджирлиева</t>
  </si>
  <si>
    <t>Ръководител: Никола Табаков</t>
  </si>
  <si>
    <t>Мария Синджирлиева</t>
  </si>
  <si>
    <t>Никола Табаков</t>
  </si>
  <si>
    <t xml:space="preserve">Ръководител:  </t>
  </si>
  <si>
    <t>Съставител: Мария Синдирлиева</t>
  </si>
  <si>
    <t xml:space="preserve">                                    Съставител:       Мария Синджирлиева                  </t>
  </si>
  <si>
    <t xml:space="preserve"> Ръководител: </t>
  </si>
  <si>
    <t xml:space="preserve"> 2021 г.</t>
  </si>
  <si>
    <t>Дата на съставяне:                                       16.03.2022</t>
  </si>
  <si>
    <t xml:space="preserve">Дата  на съставяне:  16.03.2022                                                                                                                </t>
  </si>
  <si>
    <t xml:space="preserve">Дата на съставяне: 16.03.2022             </t>
  </si>
  <si>
    <t>Дата на съставяне: 16.03.2022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</si>
</sst>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6" fillId="0" borderId="0" xfId="10" applyNumberFormat="1" applyFont="1" applyAlignment="1" applyProtection="1">
      <alignment vertical="top" wrapText="1"/>
      <protection locked="0"/>
    </xf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/>
    <cellStyle name="Followed Hyperlink" xfId="3"/>
    <cellStyle name="Hyperlink" xfId="4"/>
    <cellStyle name="Normal" xfId="0" builtinId="0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64" workbookViewId="0">
      <selection activeCell="A99" sqref="A99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6" t="s">
        <v>1</v>
      </c>
      <c r="B3" s="577"/>
      <c r="C3" s="577"/>
      <c r="D3" s="577"/>
      <c r="E3" s="461" t="s">
        <v>862</v>
      </c>
      <c r="F3" s="216" t="s">
        <v>2</v>
      </c>
      <c r="G3" s="171"/>
      <c r="H3" s="460">
        <v>201545073</v>
      </c>
    </row>
    <row r="4" spans="1:8" ht="15">
      <c r="A4" s="576" t="s">
        <v>3</v>
      </c>
      <c r="B4" s="582"/>
      <c r="C4" s="582"/>
      <c r="D4" s="582"/>
      <c r="E4" s="503" t="s">
        <v>159</v>
      </c>
      <c r="F4" s="578" t="s">
        <v>4</v>
      </c>
      <c r="G4" s="579"/>
      <c r="H4" s="460" t="s">
        <v>159</v>
      </c>
    </row>
    <row r="5" spans="1:8" ht="15">
      <c r="A5" s="576" t="s">
        <v>5</v>
      </c>
      <c r="B5" s="577"/>
      <c r="C5" s="577"/>
      <c r="D5" s="577"/>
      <c r="E5" s="504" t="s">
        <v>871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v>1396</v>
      </c>
      <c r="D11" s="150">
        <v>118</v>
      </c>
      <c r="E11" s="236" t="s">
        <v>22</v>
      </c>
      <c r="F11" s="241" t="s">
        <v>23</v>
      </c>
      <c r="G11" s="151"/>
      <c r="H11" s="151"/>
    </row>
    <row r="12" spans="1:8" ht="15">
      <c r="A12" s="234" t="s">
        <v>24</v>
      </c>
      <c r="B12" s="240" t="s">
        <v>25</v>
      </c>
      <c r="C12" s="150">
        <v>124</v>
      </c>
      <c r="D12" s="150">
        <v>124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v>79</v>
      </c>
      <c r="D13" s="150">
        <v>356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686</v>
      </c>
      <c r="D14" s="150">
        <v>736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/>
      <c r="D15" s="150"/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/>
      <c r="D16" s="150"/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/>
      <c r="D17" s="150"/>
      <c r="E17" s="242" t="s">
        <v>46</v>
      </c>
      <c r="F17" s="244" t="s">
        <v>47</v>
      </c>
      <c r="G17" s="153">
        <f>G11+G14+G15+G16</f>
        <v>0</v>
      </c>
      <c r="H17" s="153">
        <f>H11+H14+H15+H16</f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/>
      <c r="D18" s="150"/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2285</v>
      </c>
      <c r="D19" s="154">
        <f>SUM(D11:D18)</f>
        <v>1334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/>
      <c r="H20" s="157"/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0</v>
      </c>
      <c r="H21" s="155">
        <f>SUM(H22:H24)</f>
        <v>0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/>
      <c r="H22" s="151"/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/>
      <c r="D24" s="150"/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0</v>
      </c>
      <c r="H25" s="153">
        <f>H19+H20+H21</f>
        <v>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0</v>
      </c>
      <c r="D27" s="154">
        <f>SUM(D23:D26)</f>
        <v>0</v>
      </c>
      <c r="E27" s="252" t="s">
        <v>83</v>
      </c>
      <c r="F27" s="241" t="s">
        <v>84</v>
      </c>
      <c r="G27" s="153">
        <f>SUM(G28:G30)</f>
        <v>1731</v>
      </c>
      <c r="H27" s="153">
        <f>SUM(H28:H30)</f>
        <v>1145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1731</v>
      </c>
      <c r="H28" s="151">
        <v>1145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/>
      <c r="H29" s="315"/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924</v>
      </c>
      <c r="H31" s="151">
        <v>735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2655</v>
      </c>
      <c r="H33" s="153">
        <f>H27+H31+H32</f>
        <v>1880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850</v>
      </c>
      <c r="B34" s="243" t="s">
        <v>105</v>
      </c>
      <c r="C34" s="154">
        <f>SUM(C35:C38)</f>
        <v>0</v>
      </c>
      <c r="D34" s="154">
        <f>SUM(D35:D38)</f>
        <v>0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2655</v>
      </c>
      <c r="H36" s="153">
        <f>H25+H17+H33</f>
        <v>1880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0</v>
      </c>
      <c r="D45" s="154">
        <f>D34+D39+D44</f>
        <v>0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/>
      <c r="H53" s="151"/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2285</v>
      </c>
      <c r="D55" s="154">
        <f>D19+D20+D21+D27+D32+D45+D51+D53+D54</f>
        <v>1334</v>
      </c>
      <c r="E55" s="236" t="s">
        <v>172</v>
      </c>
      <c r="F55" s="260" t="s">
        <v>173</v>
      </c>
      <c r="G55" s="153">
        <f>G49+G51+G52+G53+G54</f>
        <v>0</v>
      </c>
      <c r="H55" s="153">
        <f>H49+H51+H52+H53+H54</f>
        <v>0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/>
      <c r="D58" s="150"/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>
        <v>865</v>
      </c>
      <c r="D60" s="150">
        <v>865</v>
      </c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2809</v>
      </c>
      <c r="H61" s="153">
        <f>SUM(H62:H68)</f>
        <v>2043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2765</v>
      </c>
      <c r="H62" s="151">
        <v>1965</v>
      </c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865</v>
      </c>
      <c r="D64" s="154">
        <f>SUM(D58:D63)</f>
        <v>865</v>
      </c>
      <c r="E64" s="236" t="s">
        <v>200</v>
      </c>
      <c r="F64" s="241" t="s">
        <v>201</v>
      </c>
      <c r="G64" s="151">
        <v>1</v>
      </c>
      <c r="H64" s="151">
        <v>1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/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4</v>
      </c>
      <c r="H66" s="151">
        <v>4</v>
      </c>
    </row>
    <row r="67" spans="1:18" ht="15">
      <c r="A67" s="234" t="s">
        <v>207</v>
      </c>
      <c r="B67" s="240" t="s">
        <v>208</v>
      </c>
      <c r="C67" s="150"/>
      <c r="D67" s="150"/>
      <c r="E67" s="236" t="s">
        <v>209</v>
      </c>
      <c r="F67" s="241" t="s">
        <v>210</v>
      </c>
      <c r="G67" s="151">
        <v>1</v>
      </c>
      <c r="H67" s="151">
        <v>1</v>
      </c>
    </row>
    <row r="68" spans="1:18" ht="15">
      <c r="A68" s="234" t="s">
        <v>211</v>
      </c>
      <c r="B68" s="240" t="s">
        <v>212</v>
      </c>
      <c r="C68" s="150">
        <v>23</v>
      </c>
      <c r="D68" s="150">
        <v>11</v>
      </c>
      <c r="E68" s="236" t="s">
        <v>213</v>
      </c>
      <c r="F68" s="241" t="s">
        <v>214</v>
      </c>
      <c r="G68" s="151">
        <v>38</v>
      </c>
      <c r="H68" s="151">
        <v>72</v>
      </c>
    </row>
    <row r="69" spans="1:18" ht="15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>
        <v>3</v>
      </c>
      <c r="H69" s="151"/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1</v>
      </c>
      <c r="H70" s="151">
        <v>27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2813</v>
      </c>
      <c r="H71" s="160">
        <f>H59+H60+H61+H69+H70</f>
        <v>2070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30</v>
      </c>
      <c r="D74" s="150">
        <v>28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53</v>
      </c>
      <c r="D75" s="154">
        <f>SUM(D67:D74)</f>
        <v>39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/>
      <c r="H76" s="151"/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2813</v>
      </c>
      <c r="H79" s="161">
        <f>H71+H74+H75+H76</f>
        <v>2070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23</v>
      </c>
      <c r="D87" s="150">
        <v>58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2238</v>
      </c>
      <c r="D88" s="150">
        <v>1652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/>
      <c r="D89" s="150"/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2261</v>
      </c>
      <c r="D91" s="154">
        <f>SUM(D87:D90)</f>
        <v>1710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4</v>
      </c>
      <c r="D92" s="150">
        <v>2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3183</v>
      </c>
      <c r="D93" s="154">
        <f>D64+D75+D84+D91+D92</f>
        <v>2616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5468</v>
      </c>
      <c r="D94" s="163">
        <f>D93+D55</f>
        <v>3950</v>
      </c>
      <c r="E94" s="448" t="s">
        <v>270</v>
      </c>
      <c r="F94" s="288" t="s">
        <v>271</v>
      </c>
      <c r="G94" s="164">
        <f>G36+G39+G55+G79</f>
        <v>5468</v>
      </c>
      <c r="H94" s="164">
        <f>H36+H39+H55+H79</f>
        <v>3950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851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272</v>
      </c>
      <c r="B98" s="431"/>
      <c r="C98" s="580" t="s">
        <v>863</v>
      </c>
      <c r="D98" s="580"/>
      <c r="E98" s="580"/>
      <c r="F98" s="169"/>
      <c r="G98" s="170"/>
      <c r="H98" s="171"/>
      <c r="M98" s="156"/>
    </row>
    <row r="99" spans="1:13" ht="15">
      <c r="A99" s="574">
        <v>44636</v>
      </c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0" t="s">
        <v>864</v>
      </c>
      <c r="D100" s="581"/>
      <c r="E100" s="581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2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topLeftCell="A10" workbookViewId="0">
      <selection activeCell="B48" sqref="B48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>ЕКОТЕРА СОЛАР ООД</v>
      </c>
      <c r="C2" s="585"/>
      <c r="D2" s="585"/>
      <c r="E2" s="585"/>
      <c r="F2" s="587" t="s">
        <v>2</v>
      </c>
      <c r="G2" s="587"/>
      <c r="H2" s="525">
        <f>'справка №1-БАЛАНС'!H3</f>
        <v>201545073</v>
      </c>
    </row>
    <row r="3" spans="1:18" ht="15">
      <c r="A3" s="466" t="s">
        <v>274</v>
      </c>
      <c r="B3" s="585" t="str">
        <f>'справка №1-БАЛАНС'!E4</f>
        <v xml:space="preserve"> 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 xml:space="preserve"> 2021 г.</v>
      </c>
      <c r="C4" s="586"/>
      <c r="D4" s="586"/>
      <c r="E4" s="313"/>
      <c r="F4" s="465"/>
      <c r="G4" s="543"/>
      <c r="H4" s="546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7"/>
      <c r="H7" s="547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7"/>
      <c r="H8" s="547"/>
    </row>
    <row r="9" spans="1:18">
      <c r="A9" s="297" t="s">
        <v>282</v>
      </c>
      <c r="B9" s="298" t="s">
        <v>283</v>
      </c>
      <c r="C9" s="45">
        <v>11</v>
      </c>
      <c r="D9" s="45">
        <v>11</v>
      </c>
      <c r="E9" s="297" t="s">
        <v>284</v>
      </c>
      <c r="F9" s="548" t="s">
        <v>285</v>
      </c>
      <c r="G9" s="549">
        <v>1597</v>
      </c>
      <c r="H9" s="549">
        <v>1585</v>
      </c>
    </row>
    <row r="10" spans="1:18">
      <c r="A10" s="297" t="s">
        <v>286</v>
      </c>
      <c r="B10" s="298" t="s">
        <v>287</v>
      </c>
      <c r="C10" s="45">
        <v>78</v>
      </c>
      <c r="D10" s="45">
        <v>35</v>
      </c>
      <c r="E10" s="297" t="s">
        <v>288</v>
      </c>
      <c r="F10" s="548" t="s">
        <v>289</v>
      </c>
      <c r="G10" s="549"/>
      <c r="H10" s="549">
        <v>271</v>
      </c>
    </row>
    <row r="11" spans="1:18">
      <c r="A11" s="297" t="s">
        <v>290</v>
      </c>
      <c r="B11" s="298" t="s">
        <v>291</v>
      </c>
      <c r="C11" s="45">
        <v>332</v>
      </c>
      <c r="D11" s="45">
        <v>573</v>
      </c>
      <c r="E11" s="299" t="s">
        <v>292</v>
      </c>
      <c r="F11" s="548" t="s">
        <v>293</v>
      </c>
      <c r="G11" s="549"/>
      <c r="H11" s="549"/>
    </row>
    <row r="12" spans="1:18">
      <c r="A12" s="297" t="s">
        <v>294</v>
      </c>
      <c r="B12" s="298" t="s">
        <v>295</v>
      </c>
      <c r="C12" s="45">
        <v>42</v>
      </c>
      <c r="D12" s="45">
        <v>40</v>
      </c>
      <c r="E12" s="299" t="s">
        <v>78</v>
      </c>
      <c r="F12" s="548" t="s">
        <v>296</v>
      </c>
      <c r="G12" s="549">
        <v>63</v>
      </c>
      <c r="H12" s="549"/>
    </row>
    <row r="13" spans="1:18">
      <c r="A13" s="297" t="s">
        <v>297</v>
      </c>
      <c r="B13" s="298" t="s">
        <v>298</v>
      </c>
      <c r="C13" s="45">
        <v>8</v>
      </c>
      <c r="D13" s="45">
        <v>8</v>
      </c>
      <c r="E13" s="300" t="s">
        <v>51</v>
      </c>
      <c r="F13" s="550" t="s">
        <v>299</v>
      </c>
      <c r="G13" s="547">
        <f>SUM(G9:G12)</f>
        <v>1660</v>
      </c>
      <c r="H13" s="547">
        <f>SUM(H9:H12)</f>
        <v>1856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300</v>
      </c>
      <c r="B14" s="298" t="s">
        <v>301</v>
      </c>
      <c r="C14" s="45"/>
      <c r="D14" s="45"/>
      <c r="E14" s="299"/>
      <c r="F14" s="551"/>
      <c r="G14" s="552"/>
      <c r="H14" s="552"/>
    </row>
    <row r="15" spans="1:18" ht="24">
      <c r="A15" s="297" t="s">
        <v>302</v>
      </c>
      <c r="B15" s="298" t="s">
        <v>303</v>
      </c>
      <c r="C15" s="46"/>
      <c r="D15" s="46"/>
      <c r="E15" s="295" t="s">
        <v>304</v>
      </c>
      <c r="F15" s="553" t="s">
        <v>305</v>
      </c>
      <c r="G15" s="549"/>
      <c r="H15" s="549"/>
    </row>
    <row r="16" spans="1:18">
      <c r="A16" s="297" t="s">
        <v>306</v>
      </c>
      <c r="B16" s="298" t="s">
        <v>307</v>
      </c>
      <c r="C16" s="46">
        <v>157</v>
      </c>
      <c r="D16" s="46">
        <v>371</v>
      </c>
      <c r="E16" s="297" t="s">
        <v>308</v>
      </c>
      <c r="F16" s="551" t="s">
        <v>309</v>
      </c>
      <c r="G16" s="554"/>
      <c r="H16" s="554"/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2"/>
      <c r="H17" s="552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2"/>
      <c r="H18" s="552"/>
    </row>
    <row r="19" spans="1:18">
      <c r="A19" s="300" t="s">
        <v>51</v>
      </c>
      <c r="B19" s="302" t="s">
        <v>315</v>
      </c>
      <c r="C19" s="48">
        <f>SUM(C9:C15)+C16</f>
        <v>628</v>
      </c>
      <c r="D19" s="48">
        <f>SUM(D9:D15)+D16</f>
        <v>1038</v>
      </c>
      <c r="E19" s="303" t="s">
        <v>316</v>
      </c>
      <c r="F19" s="551" t="s">
        <v>317</v>
      </c>
      <c r="G19" s="549"/>
      <c r="H19" s="549"/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318</v>
      </c>
      <c r="F20" s="551" t="s">
        <v>319</v>
      </c>
      <c r="G20" s="549"/>
      <c r="H20" s="549"/>
    </row>
    <row r="21" spans="1:18" ht="24">
      <c r="A21" s="295" t="s">
        <v>320</v>
      </c>
      <c r="B21" s="304"/>
      <c r="C21" s="314"/>
      <c r="D21" s="314"/>
      <c r="E21" s="297" t="s">
        <v>321</v>
      </c>
      <c r="F21" s="551" t="s">
        <v>322</v>
      </c>
      <c r="G21" s="549"/>
      <c r="H21" s="549"/>
    </row>
    <row r="22" spans="1:18" ht="24">
      <c r="A22" s="303" t="s">
        <v>323</v>
      </c>
      <c r="B22" s="304" t="s">
        <v>324</v>
      </c>
      <c r="C22" s="45"/>
      <c r="D22" s="45"/>
      <c r="E22" s="303" t="s">
        <v>325</v>
      </c>
      <c r="F22" s="551" t="s">
        <v>326</v>
      </c>
      <c r="G22" s="549"/>
      <c r="H22" s="549"/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51" t="s">
        <v>330</v>
      </c>
      <c r="G23" s="549"/>
      <c r="H23" s="549"/>
    </row>
    <row r="24" spans="1:18">
      <c r="A24" s="297" t="s">
        <v>331</v>
      </c>
      <c r="B24" s="304" t="s">
        <v>332</v>
      </c>
      <c r="C24" s="45"/>
      <c r="D24" s="45"/>
      <c r="E24" s="300" t="s">
        <v>103</v>
      </c>
      <c r="F24" s="553" t="s">
        <v>333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334</v>
      </c>
      <c r="C25" s="45">
        <v>5</v>
      </c>
      <c r="D25" s="45">
        <v>2</v>
      </c>
      <c r="E25" s="301"/>
      <c r="F25" s="303"/>
      <c r="G25" s="552"/>
      <c r="H25" s="552"/>
    </row>
    <row r="26" spans="1:18">
      <c r="A26" s="300" t="s">
        <v>76</v>
      </c>
      <c r="B26" s="305" t="s">
        <v>335</v>
      </c>
      <c r="C26" s="48">
        <f>SUM(C22:C25)</f>
        <v>5</v>
      </c>
      <c r="D26" s="48">
        <f>SUM(D22:D25)</f>
        <v>2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336</v>
      </c>
      <c r="B28" s="292" t="s">
        <v>337</v>
      </c>
      <c r="C28" s="49">
        <f>C26+C19</f>
        <v>633</v>
      </c>
      <c r="D28" s="49">
        <f>D26+D19</f>
        <v>1040</v>
      </c>
      <c r="E28" s="126" t="s">
        <v>338</v>
      </c>
      <c r="F28" s="553" t="s">
        <v>339</v>
      </c>
      <c r="G28" s="547">
        <f>G13+G15+G24</f>
        <v>1660</v>
      </c>
      <c r="H28" s="547">
        <f>H13+H15+H24</f>
        <v>1856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340</v>
      </c>
      <c r="B30" s="292" t="s">
        <v>341</v>
      </c>
      <c r="C30" s="49">
        <f>IF((G28-C28)&gt;0,G28-C28,0)</f>
        <v>1027</v>
      </c>
      <c r="D30" s="49">
        <f>IF((H28-D28)&gt;0,H28-D28,0)</f>
        <v>816</v>
      </c>
      <c r="E30" s="126" t="s">
        <v>342</v>
      </c>
      <c r="F30" s="553" t="s">
        <v>343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852</v>
      </c>
      <c r="B31" s="305" t="s">
        <v>344</v>
      </c>
      <c r="C31" s="45"/>
      <c r="D31" s="45"/>
      <c r="E31" s="295" t="s">
        <v>855</v>
      </c>
      <c r="F31" s="551" t="s">
        <v>345</v>
      </c>
      <c r="G31" s="549"/>
      <c r="H31" s="549"/>
    </row>
    <row r="32" spans="1:18">
      <c r="A32" s="295" t="s">
        <v>346</v>
      </c>
      <c r="B32" s="306" t="s">
        <v>347</v>
      </c>
      <c r="C32" s="45"/>
      <c r="D32" s="45"/>
      <c r="E32" s="295" t="s">
        <v>348</v>
      </c>
      <c r="F32" s="551" t="s">
        <v>349</v>
      </c>
      <c r="G32" s="549"/>
      <c r="H32" s="549"/>
    </row>
    <row r="33" spans="1:18">
      <c r="A33" s="127" t="s">
        <v>350</v>
      </c>
      <c r="B33" s="305" t="s">
        <v>351</v>
      </c>
      <c r="C33" s="48">
        <f>C28-C31+C32</f>
        <v>633</v>
      </c>
      <c r="D33" s="48">
        <f>D28-D31+D32</f>
        <v>1040</v>
      </c>
      <c r="E33" s="126" t="s">
        <v>352</v>
      </c>
      <c r="F33" s="553" t="s">
        <v>353</v>
      </c>
      <c r="G33" s="52">
        <f>G32-G31+G28</f>
        <v>1660</v>
      </c>
      <c r="H33" s="52">
        <f>H32-H31+H28</f>
        <v>1856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354</v>
      </c>
      <c r="B34" s="292" t="s">
        <v>355</v>
      </c>
      <c r="C34" s="49">
        <f>IF((G33-C33)&gt;0,G33-C33,0)</f>
        <v>1027</v>
      </c>
      <c r="D34" s="49">
        <f>IF((H33-D33)&gt;0,H33-D33,0)</f>
        <v>816</v>
      </c>
      <c r="E34" s="127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358</v>
      </c>
      <c r="B35" s="305" t="s">
        <v>359</v>
      </c>
      <c r="C35" s="48">
        <f>C36+C37+C38</f>
        <v>103</v>
      </c>
      <c r="D35" s="48">
        <f>D36+D37+D38</f>
        <v>81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360</v>
      </c>
      <c r="B36" s="304" t="s">
        <v>361</v>
      </c>
      <c r="C36" s="45">
        <v>103</v>
      </c>
      <c r="D36" s="45">
        <v>81</v>
      </c>
      <c r="E36" s="307"/>
      <c r="F36" s="303"/>
      <c r="G36" s="552"/>
      <c r="H36" s="552"/>
    </row>
    <row r="37" spans="1:18" ht="24">
      <c r="A37" s="308" t="s">
        <v>362</v>
      </c>
      <c r="B37" s="309" t="s">
        <v>363</v>
      </c>
      <c r="C37" s="429"/>
      <c r="D37" s="429"/>
      <c r="E37" s="307"/>
      <c r="F37" s="556"/>
      <c r="G37" s="552"/>
      <c r="H37" s="552"/>
    </row>
    <row r="38" spans="1:18">
      <c r="A38" s="310" t="s">
        <v>364</v>
      </c>
      <c r="B38" s="309" t="s">
        <v>365</v>
      </c>
      <c r="C38" s="125"/>
      <c r="D38" s="125"/>
      <c r="E38" s="307"/>
      <c r="F38" s="556"/>
      <c r="G38" s="552"/>
      <c r="H38" s="552"/>
    </row>
    <row r="39" spans="1:18">
      <c r="A39" s="311" t="s">
        <v>366</v>
      </c>
      <c r="B39" s="128" t="s">
        <v>367</v>
      </c>
      <c r="C39" s="459">
        <f>+IF((G33-C33-C35)&gt;0,G33-C33-C35,0)</f>
        <v>924</v>
      </c>
      <c r="D39" s="459">
        <f>+IF((H33-D33-D35)&gt;0,H33-D33-D35,0)</f>
        <v>735</v>
      </c>
      <c r="E39" s="312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7" t="s">
        <v>372</v>
      </c>
      <c r="G40" s="549"/>
      <c r="H40" s="549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924</v>
      </c>
      <c r="D41" s="51">
        <f>IF(H39=0,IF(D39-D40&gt;0,D39-D40+H40,0),IF(H39-H40&lt;0,H40-H39+D39,0))</f>
        <v>735</v>
      </c>
      <c r="E41" s="126" t="s">
        <v>375</v>
      </c>
      <c r="F41" s="570" t="s">
        <v>376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377</v>
      </c>
      <c r="B42" s="291" t="s">
        <v>378</v>
      </c>
      <c r="C42" s="52">
        <f>C33+C35+C39</f>
        <v>1660</v>
      </c>
      <c r="D42" s="52">
        <f>D33+D35+D39</f>
        <v>1856</v>
      </c>
      <c r="E42" s="127" t="s">
        <v>379</v>
      </c>
      <c r="F42" s="128" t="s">
        <v>380</v>
      </c>
      <c r="G42" s="52">
        <f>G39+G33</f>
        <v>1660</v>
      </c>
      <c r="H42" s="52">
        <f>H39+H33</f>
        <v>1856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8" t="s">
        <v>860</v>
      </c>
      <c r="B45" s="588"/>
      <c r="C45" s="588"/>
      <c r="D45" s="588"/>
      <c r="E45" s="588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5">
        <v>44636</v>
      </c>
      <c r="C48" s="426" t="s">
        <v>381</v>
      </c>
      <c r="D48" s="583" t="s">
        <v>865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867</v>
      </c>
      <c r="D50" s="584" t="s">
        <v>866</v>
      </c>
      <c r="E50" s="584"/>
      <c r="F50" s="584"/>
      <c r="G50" s="584"/>
      <c r="H50" s="584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workbookViewId="0">
      <selection activeCell="A53" sqref="A53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382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383</v>
      </c>
      <c r="B4" s="469" t="str">
        <f>'справка №1-БАЛАНС'!E3</f>
        <v>ЕКОТЕРА СОЛАР ООД</v>
      </c>
      <c r="C4" s="540" t="s">
        <v>2</v>
      </c>
      <c r="D4" s="540">
        <f>'справка №1-БАЛАНС'!H3</f>
        <v>201545073</v>
      </c>
      <c r="E4" s="322"/>
      <c r="F4" s="322"/>
    </row>
    <row r="5" spans="1:13" ht="15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 xml:space="preserve"> 2021 г.</v>
      </c>
      <c r="C6" s="471"/>
      <c r="D6" s="472" t="s">
        <v>275</v>
      </c>
      <c r="F6" s="324"/>
    </row>
    <row r="7" spans="1:13" ht="33.75" customHeight="1">
      <c r="A7" s="325" t="s">
        <v>384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385</v>
      </c>
      <c r="B9" s="330"/>
      <c r="C9" s="54"/>
      <c r="D9" s="54"/>
      <c r="E9" s="129"/>
      <c r="F9" s="129"/>
    </row>
    <row r="10" spans="1:13">
      <c r="A10" s="331" t="s">
        <v>386</v>
      </c>
      <c r="B10" s="332" t="s">
        <v>387</v>
      </c>
      <c r="C10" s="53">
        <v>1721</v>
      </c>
      <c r="D10" s="53">
        <v>1825</v>
      </c>
      <c r="E10" s="129"/>
      <c r="F10" s="129"/>
    </row>
    <row r="11" spans="1:13">
      <c r="A11" s="331" t="s">
        <v>388</v>
      </c>
      <c r="B11" s="332" t="s">
        <v>389</v>
      </c>
      <c r="C11" s="53">
        <v>-115</v>
      </c>
      <c r="D11" s="53">
        <v>-217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390</v>
      </c>
      <c r="B12" s="332" t="s">
        <v>391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392</v>
      </c>
      <c r="B13" s="332" t="s">
        <v>393</v>
      </c>
      <c r="C13" s="53">
        <v>-50</v>
      </c>
      <c r="D13" s="53">
        <v>-49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394</v>
      </c>
      <c r="B14" s="332" t="s">
        <v>395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396</v>
      </c>
      <c r="B15" s="332" t="s">
        <v>397</v>
      </c>
      <c r="C15" s="53">
        <v>-128</v>
      </c>
      <c r="D15" s="53">
        <v>-150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398</v>
      </c>
      <c r="B16" s="332" t="s">
        <v>399</v>
      </c>
      <c r="C16" s="53"/>
      <c r="D16" s="53"/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400</v>
      </c>
      <c r="B17" s="332" t="s">
        <v>401</v>
      </c>
      <c r="C17" s="53"/>
      <c r="D17" s="53"/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402</v>
      </c>
      <c r="B18" s="334" t="s">
        <v>403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404</v>
      </c>
      <c r="B19" s="332" t="s">
        <v>405</v>
      </c>
      <c r="C19" s="53">
        <v>-206</v>
      </c>
      <c r="D19" s="53">
        <v>-254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406</v>
      </c>
      <c r="B20" s="336" t="s">
        <v>407</v>
      </c>
      <c r="C20" s="54">
        <f>SUM(C10:C19)</f>
        <v>1222</v>
      </c>
      <c r="D20" s="54">
        <f>SUM(D10:D19)</f>
        <v>1155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408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409</v>
      </c>
      <c r="B22" s="332" t="s">
        <v>410</v>
      </c>
      <c r="C22" s="53">
        <v>-1279</v>
      </c>
      <c r="D22" s="53">
        <v>271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411</v>
      </c>
      <c r="B23" s="332" t="s">
        <v>412</v>
      </c>
      <c r="C23" s="53"/>
      <c r="D23" s="53">
        <v>-146</v>
      </c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413</v>
      </c>
      <c r="B24" s="332" t="s">
        <v>414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415</v>
      </c>
      <c r="B25" s="332" t="s">
        <v>416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417</v>
      </c>
      <c r="B26" s="332" t="s">
        <v>418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419</v>
      </c>
      <c r="B27" s="332" t="s">
        <v>420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421</v>
      </c>
      <c r="B28" s="332" t="s">
        <v>422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423</v>
      </c>
      <c r="B29" s="332" t="s">
        <v>424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402</v>
      </c>
      <c r="B30" s="332" t="s">
        <v>425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426</v>
      </c>
      <c r="B31" s="332" t="s">
        <v>427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428</v>
      </c>
      <c r="B32" s="336" t="s">
        <v>429</v>
      </c>
      <c r="C32" s="54">
        <f>SUM(C22:C31)</f>
        <v>-1279</v>
      </c>
      <c r="D32" s="54">
        <f>SUM(D22:D31)</f>
        <v>125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430</v>
      </c>
      <c r="B33" s="337"/>
      <c r="C33" s="338"/>
      <c r="D33" s="338"/>
      <c r="E33" s="129"/>
      <c r="F33" s="129"/>
    </row>
    <row r="34" spans="1:8">
      <c r="A34" s="331" t="s">
        <v>431</v>
      </c>
      <c r="B34" s="332" t="s">
        <v>432</v>
      </c>
      <c r="C34" s="53"/>
      <c r="D34" s="53"/>
      <c r="E34" s="129"/>
      <c r="F34" s="129"/>
    </row>
    <row r="35" spans="1:8">
      <c r="A35" s="333" t="s">
        <v>433</v>
      </c>
      <c r="B35" s="332" t="s">
        <v>434</v>
      </c>
      <c r="C35" s="53"/>
      <c r="D35" s="53"/>
      <c r="E35" s="129"/>
      <c r="F35" s="129"/>
    </row>
    <row r="36" spans="1:8">
      <c r="A36" s="331" t="s">
        <v>435</v>
      </c>
      <c r="B36" s="332" t="s">
        <v>436</v>
      </c>
      <c r="C36" s="53">
        <v>800</v>
      </c>
      <c r="D36" s="53"/>
      <c r="E36" s="129"/>
      <c r="F36" s="129"/>
    </row>
    <row r="37" spans="1:8">
      <c r="A37" s="331" t="s">
        <v>437</v>
      </c>
      <c r="B37" s="332" t="s">
        <v>438</v>
      </c>
      <c r="C37" s="53"/>
      <c r="D37" s="53"/>
      <c r="E37" s="129"/>
      <c r="F37" s="129"/>
    </row>
    <row r="38" spans="1:8">
      <c r="A38" s="331" t="s">
        <v>439</v>
      </c>
      <c r="B38" s="332" t="s">
        <v>440</v>
      </c>
      <c r="C38" s="53"/>
      <c r="D38" s="53"/>
      <c r="E38" s="129"/>
      <c r="F38" s="129"/>
    </row>
    <row r="39" spans="1:8">
      <c r="A39" s="331" t="s">
        <v>441</v>
      </c>
      <c r="B39" s="332" t="s">
        <v>442</v>
      </c>
      <c r="C39" s="53"/>
      <c r="D39" s="53"/>
      <c r="E39" s="129"/>
      <c r="F39" s="129"/>
    </row>
    <row r="40" spans="1:8">
      <c r="A40" s="331" t="s">
        <v>443</v>
      </c>
      <c r="B40" s="332" t="s">
        <v>444</v>
      </c>
      <c r="C40" s="53">
        <v>-187</v>
      </c>
      <c r="D40" s="53">
        <v>-855</v>
      </c>
      <c r="E40" s="129"/>
      <c r="F40" s="129"/>
    </row>
    <row r="41" spans="1:8">
      <c r="A41" s="331" t="s">
        <v>445</v>
      </c>
      <c r="B41" s="332" t="s">
        <v>446</v>
      </c>
      <c r="C41" s="53">
        <v>-5</v>
      </c>
      <c r="D41" s="53">
        <v>-2</v>
      </c>
      <c r="E41" s="129"/>
      <c r="F41" s="129"/>
      <c r="G41" s="132"/>
      <c r="H41" s="132"/>
    </row>
    <row r="42" spans="1:8">
      <c r="A42" s="335" t="s">
        <v>447</v>
      </c>
      <c r="B42" s="336" t="s">
        <v>448</v>
      </c>
      <c r="C42" s="54">
        <f>SUM(C34:C41)</f>
        <v>608</v>
      </c>
      <c r="D42" s="54">
        <f>SUM(D34:D41)</f>
        <v>-857</v>
      </c>
      <c r="E42" s="129"/>
      <c r="F42" s="129"/>
      <c r="G42" s="132"/>
      <c r="H42" s="132"/>
    </row>
    <row r="43" spans="1:8">
      <c r="A43" s="339" t="s">
        <v>449</v>
      </c>
      <c r="B43" s="336" t="s">
        <v>450</v>
      </c>
      <c r="C43" s="54">
        <f>C42+C32+C20</f>
        <v>551</v>
      </c>
      <c r="D43" s="54">
        <f>D42+D32+D20</f>
        <v>423</v>
      </c>
      <c r="E43" s="129"/>
      <c r="F43" s="129"/>
      <c r="G43" s="132"/>
      <c r="H43" s="132"/>
    </row>
    <row r="44" spans="1:8">
      <c r="A44" s="329" t="s">
        <v>451</v>
      </c>
      <c r="B44" s="337" t="s">
        <v>452</v>
      </c>
      <c r="C44" s="131">
        <v>1710</v>
      </c>
      <c r="D44" s="131">
        <v>1287</v>
      </c>
      <c r="E44" s="129"/>
      <c r="F44" s="129"/>
      <c r="G44" s="132"/>
      <c r="H44" s="132"/>
    </row>
    <row r="45" spans="1:8">
      <c r="A45" s="329" t="s">
        <v>453</v>
      </c>
      <c r="B45" s="337" t="s">
        <v>454</v>
      </c>
      <c r="C45" s="54">
        <f>C44+C43</f>
        <v>2261</v>
      </c>
      <c r="D45" s="54">
        <f>D44+D43</f>
        <v>1710</v>
      </c>
      <c r="E45" s="129"/>
      <c r="F45" s="129"/>
      <c r="G45" s="132"/>
      <c r="H45" s="132"/>
    </row>
    <row r="46" spans="1:8">
      <c r="A46" s="331" t="s">
        <v>455</v>
      </c>
      <c r="B46" s="337" t="s">
        <v>456</v>
      </c>
      <c r="C46" s="55">
        <v>2261</v>
      </c>
      <c r="D46" s="55">
        <v>1287</v>
      </c>
      <c r="E46" s="129"/>
      <c r="F46" s="129"/>
      <c r="G46" s="132"/>
      <c r="H46" s="132"/>
    </row>
    <row r="47" spans="1:8">
      <c r="A47" s="331" t="s">
        <v>457</v>
      </c>
      <c r="B47" s="337" t="s">
        <v>458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872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863</v>
      </c>
      <c r="C50" s="589"/>
      <c r="D50" s="589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864</v>
      </c>
      <c r="C52" s="589"/>
      <c r="D52" s="589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537"/>
  <sheetViews>
    <sheetView workbookViewId="0">
      <selection activeCell="A38" sqref="A38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>ЕКОТЕРА СОЛАР ООД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201545073</v>
      </c>
      <c r="N3" s="2"/>
    </row>
    <row r="4" spans="1:23" s="531" customFormat="1" ht="13.5" customHeight="1">
      <c r="A4" s="466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5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 xml:space="preserve"> 2021 г.</v>
      </c>
      <c r="C5" s="596"/>
      <c r="D5" s="596"/>
      <c r="E5" s="596"/>
      <c r="F5" s="478"/>
      <c r="G5" s="478"/>
      <c r="H5" s="478"/>
      <c r="I5" s="478"/>
      <c r="J5" s="478"/>
      <c r="K5" s="479"/>
      <c r="L5" s="324"/>
      <c r="M5" s="480" t="s">
        <v>6</v>
      </c>
      <c r="N5" s="4"/>
    </row>
    <row r="6" spans="1:23" s="532" customFormat="1" ht="21.75" customHeight="1">
      <c r="A6" s="205"/>
      <c r="B6" s="209"/>
      <c r="C6" s="176"/>
      <c r="D6" s="199" t="s">
        <v>461</v>
      </c>
      <c r="E6" s="6"/>
      <c r="F6" s="6"/>
      <c r="G6" s="6"/>
      <c r="H6" s="6"/>
      <c r="I6" s="6" t="s">
        <v>462</v>
      </c>
      <c r="J6" s="198"/>
      <c r="K6" s="185"/>
      <c r="L6" s="176"/>
      <c r="M6" s="179"/>
      <c r="N6" s="134"/>
    </row>
    <row r="7" spans="1:23" s="532" customFormat="1" ht="60">
      <c r="A7" s="206" t="s">
        <v>463</v>
      </c>
      <c r="B7" s="210" t="s">
        <v>464</v>
      </c>
      <c r="C7" s="177" t="s">
        <v>465</v>
      </c>
      <c r="D7" s="207" t="s">
        <v>466</v>
      </c>
      <c r="E7" s="176" t="s">
        <v>467</v>
      </c>
      <c r="F7" s="6" t="s">
        <v>468</v>
      </c>
      <c r="G7" s="6"/>
      <c r="H7" s="6"/>
      <c r="I7" s="176" t="s">
        <v>469</v>
      </c>
      <c r="J7" s="200" t="s">
        <v>470</v>
      </c>
      <c r="K7" s="177" t="s">
        <v>471</v>
      </c>
      <c r="L7" s="177" t="s">
        <v>472</v>
      </c>
      <c r="M7" s="204" t="s">
        <v>473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5" t="s">
        <v>474</v>
      </c>
      <c r="G8" s="5" t="s">
        <v>475</v>
      </c>
      <c r="H8" s="5" t="s">
        <v>476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2" customFormat="1" ht="12" customHeight="1">
      <c r="A10" s="5" t="s">
        <v>477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7">
        <f>'справка №1-БАЛАНС'!H17</f>
        <v>0</v>
      </c>
      <c r="D11" s="57">
        <f>'справка №1-БАЛАНС'!H19</f>
        <v>0</v>
      </c>
      <c r="E11" s="57">
        <f>'справка №1-БАЛАНС'!H20</f>
        <v>0</v>
      </c>
      <c r="F11" s="57">
        <f>'справка №1-БАЛАНС'!H22</f>
        <v>0</v>
      </c>
      <c r="G11" s="57">
        <f>'справка №1-БАЛАНС'!H23</f>
        <v>0</v>
      </c>
      <c r="H11" s="59"/>
      <c r="I11" s="57">
        <f>'справка №1-БАЛАНС'!H28+'справка №1-БАЛАНС'!H31</f>
        <v>1880</v>
      </c>
      <c r="J11" s="57">
        <f>'справка №1-БАЛАНС'!H29+'справка №1-БАЛАНС'!H32</f>
        <v>0</v>
      </c>
      <c r="K11" s="59"/>
      <c r="L11" s="343">
        <f>SUM(C11:K11)</f>
        <v>1880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485</v>
      </c>
      <c r="B14" s="8" t="s">
        <v>486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487</v>
      </c>
      <c r="B15" s="17" t="s">
        <v>488</v>
      </c>
      <c r="C15" s="60">
        <f>C11+C12</f>
        <v>0</v>
      </c>
      <c r="D15" s="60">
        <f t="shared" ref="D15:M15" si="2">D11+D12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1880</v>
      </c>
      <c r="J15" s="60">
        <f t="shared" si="2"/>
        <v>0</v>
      </c>
      <c r="K15" s="60">
        <f t="shared" si="2"/>
        <v>0</v>
      </c>
      <c r="L15" s="343">
        <f t="shared" si="1"/>
        <v>1880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0" t="s">
        <v>490</v>
      </c>
      <c r="C16" s="181"/>
      <c r="D16" s="182"/>
      <c r="E16" s="182"/>
      <c r="F16" s="182"/>
      <c r="G16" s="182"/>
      <c r="H16" s="183"/>
      <c r="I16" s="196">
        <f>+'справка №1-БАЛАНС'!G31</f>
        <v>924</v>
      </c>
      <c r="J16" s="344">
        <f>+'справка №1-БАЛАНС'!G32</f>
        <v>0</v>
      </c>
      <c r="K16" s="59"/>
      <c r="L16" s="343">
        <f t="shared" si="1"/>
        <v>924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-149</v>
      </c>
      <c r="J17" s="61">
        <f>J18+J19</f>
        <v>0</v>
      </c>
      <c r="K17" s="61">
        <f t="shared" si="3"/>
        <v>0</v>
      </c>
      <c r="L17" s="343">
        <f t="shared" si="1"/>
        <v>-149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59"/>
      <c r="D18" s="59"/>
      <c r="E18" s="59"/>
      <c r="F18" s="59"/>
      <c r="G18" s="59"/>
      <c r="H18" s="59"/>
      <c r="I18" s="59">
        <v>-149</v>
      </c>
      <c r="J18" s="59"/>
      <c r="K18" s="59"/>
      <c r="L18" s="343">
        <f t="shared" si="1"/>
        <v>-149</v>
      </c>
      <c r="M18" s="59"/>
      <c r="N18" s="11"/>
    </row>
    <row r="19" spans="1:23" ht="12" customHeight="1">
      <c r="A19" s="13" t="s">
        <v>495</v>
      </c>
      <c r="B19" s="18" t="s">
        <v>496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497</v>
      </c>
      <c r="B20" s="8" t="s">
        <v>498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499</v>
      </c>
      <c r="B21" s="8" t="s">
        <v>500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503</v>
      </c>
      <c r="B23" s="8" t="s">
        <v>504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505</v>
      </c>
      <c r="B24" s="8" t="s">
        <v>506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503</v>
      </c>
      <c r="B26" s="8" t="s">
        <v>508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509</v>
      </c>
      <c r="B27" s="8" t="s">
        <v>510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511</v>
      </c>
      <c r="B28" s="8" t="s">
        <v>512</v>
      </c>
      <c r="C28" s="59"/>
      <c r="D28" s="59"/>
      <c r="E28" s="59"/>
      <c r="F28" s="59"/>
      <c r="G28" s="59"/>
      <c r="H28" s="59"/>
      <c r="I28" s="59"/>
      <c r="J28" s="59"/>
      <c r="K28" s="59"/>
      <c r="L28" s="343">
        <f t="shared" si="1"/>
        <v>0</v>
      </c>
      <c r="M28" s="59"/>
      <c r="N28" s="11"/>
    </row>
    <row r="29" spans="1:23" ht="14.25" customHeight="1">
      <c r="A29" s="10" t="s">
        <v>513</v>
      </c>
      <c r="B29" s="17" t="s">
        <v>514</v>
      </c>
      <c r="C29" s="58">
        <f>C17+C20+C21+C24+C28+C27+C15+C16</f>
        <v>0</v>
      </c>
      <c r="D29" s="58">
        <f t="shared" ref="D29:M29" si="6">D17+D20+D21+D24+D28+D27+D15+D16</f>
        <v>0</v>
      </c>
      <c r="E29" s="58">
        <f t="shared" si="6"/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2655</v>
      </c>
      <c r="J29" s="58">
        <f t="shared" si="6"/>
        <v>0</v>
      </c>
      <c r="K29" s="58">
        <f t="shared" si="6"/>
        <v>0</v>
      </c>
      <c r="L29" s="343">
        <f t="shared" si="1"/>
        <v>2655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517</v>
      </c>
      <c r="B31" s="8" t="s">
        <v>518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519</v>
      </c>
      <c r="B32" s="17" t="s">
        <v>520</v>
      </c>
      <c r="C32" s="58">
        <f t="shared" ref="C32:K32" si="7">C29+C30+C31</f>
        <v>0</v>
      </c>
      <c r="D32" s="58">
        <f t="shared" si="7"/>
        <v>0</v>
      </c>
      <c r="E32" s="58">
        <f t="shared" si="7"/>
        <v>0</v>
      </c>
      <c r="F32" s="58">
        <f t="shared" si="7"/>
        <v>0</v>
      </c>
      <c r="G32" s="58">
        <f t="shared" si="7"/>
        <v>0</v>
      </c>
      <c r="H32" s="58">
        <f t="shared" si="7"/>
        <v>0</v>
      </c>
      <c r="I32" s="58">
        <f t="shared" si="7"/>
        <v>2655</v>
      </c>
      <c r="J32" s="58">
        <f t="shared" si="7"/>
        <v>0</v>
      </c>
      <c r="K32" s="58">
        <f t="shared" si="7"/>
        <v>0</v>
      </c>
      <c r="L32" s="343">
        <f t="shared" si="1"/>
        <v>2655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593" t="s">
        <v>861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4"/>
      <c r="K36" s="14"/>
      <c r="L36" s="347"/>
      <c r="M36" s="347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3" t="s">
        <v>873</v>
      </c>
      <c r="B38" s="591"/>
      <c r="C38" s="591"/>
      <c r="D38" s="591" t="s">
        <v>818</v>
      </c>
      <c r="E38" s="591"/>
      <c r="F38" s="591"/>
      <c r="G38" s="591"/>
      <c r="H38" s="591"/>
      <c r="I38" s="591"/>
      <c r="J38" s="15" t="s">
        <v>870</v>
      </c>
      <c r="K38" s="15"/>
      <c r="L38" s="591"/>
      <c r="M38" s="591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workbookViewId="0">
      <selection activeCell="B44" sqref="B44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7" t="s">
        <v>383</v>
      </c>
      <c r="B2" s="598"/>
      <c r="C2" s="599" t="str">
        <f>'справка №1-БАЛАНС'!E3</f>
        <v>ЕКОТЕРА СОЛАР ООД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201545073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 xml:space="preserve"> 2021 г.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99" customFormat="1" ht="30.75" customHeight="1">
      <c r="A5" s="606" t="s">
        <v>463</v>
      </c>
      <c r="B5" s="607"/>
      <c r="C5" s="610" t="s">
        <v>8</v>
      </c>
      <c r="D5" s="356" t="s">
        <v>524</v>
      </c>
      <c r="E5" s="356"/>
      <c r="F5" s="356"/>
      <c r="G5" s="356"/>
      <c r="H5" s="356" t="s">
        <v>525</v>
      </c>
      <c r="I5" s="356"/>
      <c r="J5" s="603" t="s">
        <v>526</v>
      </c>
      <c r="K5" s="356" t="s">
        <v>527</v>
      </c>
      <c r="L5" s="356"/>
      <c r="M5" s="356"/>
      <c r="N5" s="356"/>
      <c r="O5" s="356" t="s">
        <v>525</v>
      </c>
      <c r="P5" s="356"/>
      <c r="Q5" s="603" t="s">
        <v>528</v>
      </c>
      <c r="R5" s="603" t="s">
        <v>529</v>
      </c>
    </row>
    <row r="6" spans="1:28" s="99" customFormat="1" ht="48">
      <c r="A6" s="608"/>
      <c r="B6" s="609"/>
      <c r="C6" s="611"/>
      <c r="D6" s="357" t="s">
        <v>530</v>
      </c>
      <c r="E6" s="357" t="s">
        <v>531</v>
      </c>
      <c r="F6" s="357" t="s">
        <v>532</v>
      </c>
      <c r="G6" s="357" t="s">
        <v>533</v>
      </c>
      <c r="H6" s="357" t="s">
        <v>534</v>
      </c>
      <c r="I6" s="357" t="s">
        <v>535</v>
      </c>
      <c r="J6" s="604"/>
      <c r="K6" s="357" t="s">
        <v>530</v>
      </c>
      <c r="L6" s="357" t="s">
        <v>536</v>
      </c>
      <c r="M6" s="357" t="s">
        <v>537</v>
      </c>
      <c r="N6" s="357" t="s">
        <v>538</v>
      </c>
      <c r="O6" s="357" t="s">
        <v>534</v>
      </c>
      <c r="P6" s="357" t="s">
        <v>535</v>
      </c>
      <c r="Q6" s="604"/>
      <c r="R6" s="604"/>
    </row>
    <row r="7" spans="1:28" s="99" customFormat="1">
      <c r="A7" s="359" t="s">
        <v>539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540</v>
      </c>
      <c r="B8" s="362" t="s">
        <v>541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542</v>
      </c>
      <c r="B9" s="365" t="s">
        <v>543</v>
      </c>
      <c r="C9" s="366" t="s">
        <v>544</v>
      </c>
      <c r="D9" s="188">
        <v>118</v>
      </c>
      <c r="E9" s="188">
        <v>1278</v>
      </c>
      <c r="F9" s="188"/>
      <c r="G9" s="73">
        <f>D9+E9-F9</f>
        <v>1396</v>
      </c>
      <c r="H9" s="64"/>
      <c r="I9" s="64"/>
      <c r="J9" s="73">
        <f>G9+H9-I9</f>
        <v>1396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1396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545</v>
      </c>
      <c r="B10" s="365" t="s">
        <v>546</v>
      </c>
      <c r="C10" s="366" t="s">
        <v>547</v>
      </c>
      <c r="D10" s="188">
        <v>124</v>
      </c>
      <c r="E10" s="188"/>
      <c r="F10" s="188"/>
      <c r="G10" s="73">
        <f t="shared" ref="G10:G39" si="2">D10+E10-F10</f>
        <v>124</v>
      </c>
      <c r="H10" s="64"/>
      <c r="I10" s="64"/>
      <c r="J10" s="73">
        <f t="shared" ref="J10:J39" si="3">G10+H10-I10</f>
        <v>124</v>
      </c>
      <c r="K10" s="64"/>
      <c r="L10" s="64"/>
      <c r="M10" s="64"/>
      <c r="N10" s="73">
        <f t="shared" ref="N10:N39" si="4">K10+L10-M10</f>
        <v>0</v>
      </c>
      <c r="O10" s="64"/>
      <c r="P10" s="64"/>
      <c r="Q10" s="73">
        <f t="shared" si="0"/>
        <v>0</v>
      </c>
      <c r="R10" s="73">
        <f t="shared" si="1"/>
        <v>124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548</v>
      </c>
      <c r="B11" s="365" t="s">
        <v>549</v>
      </c>
      <c r="C11" s="366" t="s">
        <v>550</v>
      </c>
      <c r="D11" s="188">
        <v>5339</v>
      </c>
      <c r="E11" s="188">
        <v>5</v>
      </c>
      <c r="F11" s="188"/>
      <c r="G11" s="73">
        <f t="shared" si="2"/>
        <v>5344</v>
      </c>
      <c r="H11" s="64"/>
      <c r="I11" s="64"/>
      <c r="J11" s="73">
        <f t="shared" si="3"/>
        <v>5344</v>
      </c>
      <c r="K11" s="64">
        <v>4983</v>
      </c>
      <c r="L11" s="64">
        <v>282</v>
      </c>
      <c r="M11" s="64"/>
      <c r="N11" s="73">
        <f t="shared" si="4"/>
        <v>5265</v>
      </c>
      <c r="O11" s="64"/>
      <c r="P11" s="64"/>
      <c r="Q11" s="73">
        <f t="shared" si="0"/>
        <v>5265</v>
      </c>
      <c r="R11" s="73">
        <f t="shared" si="1"/>
        <v>79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551</v>
      </c>
      <c r="B12" s="365" t="s">
        <v>552</v>
      </c>
      <c r="C12" s="366" t="s">
        <v>553</v>
      </c>
      <c r="D12" s="188">
        <v>1134</v>
      </c>
      <c r="E12" s="188"/>
      <c r="F12" s="188"/>
      <c r="G12" s="73">
        <f t="shared" si="2"/>
        <v>1134</v>
      </c>
      <c r="H12" s="64"/>
      <c r="I12" s="64"/>
      <c r="J12" s="73">
        <f t="shared" si="3"/>
        <v>1134</v>
      </c>
      <c r="K12" s="64">
        <v>398</v>
      </c>
      <c r="L12" s="64">
        <v>50</v>
      </c>
      <c r="M12" s="64"/>
      <c r="N12" s="73">
        <f t="shared" si="4"/>
        <v>448</v>
      </c>
      <c r="O12" s="64"/>
      <c r="P12" s="64"/>
      <c r="Q12" s="73">
        <f t="shared" si="0"/>
        <v>448</v>
      </c>
      <c r="R12" s="73">
        <f t="shared" si="1"/>
        <v>686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554</v>
      </c>
      <c r="B13" s="365" t="s">
        <v>555</v>
      </c>
      <c r="C13" s="366" t="s">
        <v>556</v>
      </c>
      <c r="D13" s="188"/>
      <c r="E13" s="188"/>
      <c r="F13" s="188"/>
      <c r="G13" s="73">
        <f t="shared" si="2"/>
        <v>0</v>
      </c>
      <c r="H13" s="64"/>
      <c r="I13" s="64"/>
      <c r="J13" s="73">
        <f t="shared" si="3"/>
        <v>0</v>
      </c>
      <c r="K13" s="64"/>
      <c r="L13" s="64"/>
      <c r="M13" s="64"/>
      <c r="N13" s="73">
        <f t="shared" si="4"/>
        <v>0</v>
      </c>
      <c r="O13" s="64"/>
      <c r="P13" s="64"/>
      <c r="Q13" s="73">
        <f t="shared" si="0"/>
        <v>0</v>
      </c>
      <c r="R13" s="73">
        <f t="shared" si="1"/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557</v>
      </c>
      <c r="B14" s="365" t="s">
        <v>558</v>
      </c>
      <c r="C14" s="366" t="s">
        <v>559</v>
      </c>
      <c r="D14" s="188"/>
      <c r="E14" s="188"/>
      <c r="F14" s="188"/>
      <c r="G14" s="73">
        <f t="shared" si="2"/>
        <v>0</v>
      </c>
      <c r="H14" s="64"/>
      <c r="I14" s="64"/>
      <c r="J14" s="73">
        <f t="shared" si="3"/>
        <v>0</v>
      </c>
      <c r="K14" s="64"/>
      <c r="L14" s="64"/>
      <c r="M14" s="64"/>
      <c r="N14" s="73">
        <f t="shared" si="4"/>
        <v>0</v>
      </c>
      <c r="O14" s="64"/>
      <c r="P14" s="64"/>
      <c r="Q14" s="73">
        <f t="shared" si="0"/>
        <v>0</v>
      </c>
      <c r="R14" s="73">
        <f t="shared" si="1"/>
        <v>0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857</v>
      </c>
      <c r="B15" s="373" t="s">
        <v>858</v>
      </c>
      <c r="C15" s="455" t="s">
        <v>859</v>
      </c>
      <c r="D15" s="456"/>
      <c r="E15" s="456"/>
      <c r="F15" s="456"/>
      <c r="G15" s="73">
        <f t="shared" si="2"/>
        <v>0</v>
      </c>
      <c r="H15" s="457"/>
      <c r="I15" s="457"/>
      <c r="J15" s="73">
        <f t="shared" si="3"/>
        <v>0</v>
      </c>
      <c r="K15" s="457"/>
      <c r="L15" s="457"/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560</v>
      </c>
      <c r="B16" s="192" t="s">
        <v>561</v>
      </c>
      <c r="C16" s="366" t="s">
        <v>562</v>
      </c>
      <c r="D16" s="188"/>
      <c r="E16" s="188"/>
      <c r="F16" s="188"/>
      <c r="G16" s="73">
        <f t="shared" si="2"/>
        <v>0</v>
      </c>
      <c r="H16" s="64"/>
      <c r="I16" s="64"/>
      <c r="J16" s="73">
        <f t="shared" si="3"/>
        <v>0</v>
      </c>
      <c r="K16" s="64"/>
      <c r="L16" s="64"/>
      <c r="M16" s="64"/>
      <c r="N16" s="73">
        <f t="shared" si="4"/>
        <v>0</v>
      </c>
      <c r="O16" s="64"/>
      <c r="P16" s="64"/>
      <c r="Q16" s="73">
        <f t="shared" ref="Q16:Q25" si="5">N16+O16-P16</f>
        <v>0</v>
      </c>
      <c r="R16" s="7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563</v>
      </c>
      <c r="C17" s="368" t="s">
        <v>564</v>
      </c>
      <c r="D17" s="193">
        <f>SUM(D9:D16)</f>
        <v>6715</v>
      </c>
      <c r="E17" s="193">
        <f>SUM(E9:E16)</f>
        <v>1283</v>
      </c>
      <c r="F17" s="193">
        <f>SUM(F9:F16)</f>
        <v>0</v>
      </c>
      <c r="G17" s="73">
        <f t="shared" si="2"/>
        <v>7998</v>
      </c>
      <c r="H17" s="74">
        <f>SUM(H9:H16)</f>
        <v>0</v>
      </c>
      <c r="I17" s="74">
        <f>SUM(I9:I16)</f>
        <v>0</v>
      </c>
      <c r="J17" s="73">
        <f t="shared" si="3"/>
        <v>7998</v>
      </c>
      <c r="K17" s="74">
        <f>SUM(K9:K16)</f>
        <v>5381</v>
      </c>
      <c r="L17" s="74">
        <f>SUM(L9:L16)</f>
        <v>332</v>
      </c>
      <c r="M17" s="74">
        <f>SUM(M9:M16)</f>
        <v>0</v>
      </c>
      <c r="N17" s="73">
        <f t="shared" si="4"/>
        <v>5713</v>
      </c>
      <c r="O17" s="74">
        <f>SUM(O9:O16)</f>
        <v>0</v>
      </c>
      <c r="P17" s="74">
        <f>SUM(P9:P16)</f>
        <v>0</v>
      </c>
      <c r="Q17" s="73">
        <f t="shared" si="5"/>
        <v>5713</v>
      </c>
      <c r="R17" s="73">
        <f t="shared" si="6"/>
        <v>2285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565</v>
      </c>
      <c r="B18" s="370" t="s">
        <v>566</v>
      </c>
      <c r="C18" s="368" t="s">
        <v>567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568</v>
      </c>
      <c r="B19" s="370" t="s">
        <v>569</v>
      </c>
      <c r="C19" s="368" t="s">
        <v>570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571</v>
      </c>
      <c r="B20" s="362" t="s">
        <v>572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542</v>
      </c>
      <c r="B21" s="365" t="s">
        <v>573</v>
      </c>
      <c r="C21" s="366" t="s">
        <v>574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545</v>
      </c>
      <c r="B22" s="365" t="s">
        <v>575</v>
      </c>
      <c r="C22" s="366" t="s">
        <v>576</v>
      </c>
      <c r="D22" s="188"/>
      <c r="E22" s="188"/>
      <c r="F22" s="188"/>
      <c r="G22" s="73">
        <f t="shared" si="2"/>
        <v>0</v>
      </c>
      <c r="H22" s="64"/>
      <c r="I22" s="64"/>
      <c r="J22" s="73">
        <f t="shared" si="3"/>
        <v>0</v>
      </c>
      <c r="K22" s="64"/>
      <c r="L22" s="64"/>
      <c r="M22" s="64"/>
      <c r="N22" s="73">
        <f t="shared" si="4"/>
        <v>0</v>
      </c>
      <c r="O22" s="64"/>
      <c r="P22" s="64"/>
      <c r="Q22" s="73">
        <f t="shared" si="5"/>
        <v>0</v>
      </c>
      <c r="R22" s="73">
        <f t="shared" si="6"/>
        <v>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548</v>
      </c>
      <c r="B23" s="373" t="s">
        <v>577</v>
      </c>
      <c r="C23" s="366" t="s">
        <v>578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551</v>
      </c>
      <c r="B24" s="374" t="s">
        <v>561</v>
      </c>
      <c r="C24" s="366" t="s">
        <v>579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837</v>
      </c>
      <c r="C25" s="375" t="s">
        <v>581</v>
      </c>
      <c r="D25" s="189">
        <f>SUM(D21:D24)</f>
        <v>0</v>
      </c>
      <c r="E25" s="189">
        <f t="shared" ref="E25:P25" si="7">SUM(E21:E24)</f>
        <v>0</v>
      </c>
      <c r="F25" s="189">
        <f t="shared" si="7"/>
        <v>0</v>
      </c>
      <c r="G25" s="66">
        <f t="shared" si="2"/>
        <v>0</v>
      </c>
      <c r="H25" s="65">
        <f t="shared" si="7"/>
        <v>0</v>
      </c>
      <c r="I25" s="65">
        <f t="shared" si="7"/>
        <v>0</v>
      </c>
      <c r="J25" s="66">
        <f t="shared" si="3"/>
        <v>0</v>
      </c>
      <c r="K25" s="65">
        <f t="shared" si="7"/>
        <v>0</v>
      </c>
      <c r="L25" s="65">
        <f t="shared" si="7"/>
        <v>0</v>
      </c>
      <c r="M25" s="65">
        <f t="shared" si="7"/>
        <v>0</v>
      </c>
      <c r="N25" s="66">
        <f t="shared" si="4"/>
        <v>0</v>
      </c>
      <c r="O25" s="65">
        <f t="shared" si="7"/>
        <v>0</v>
      </c>
      <c r="P25" s="65">
        <f t="shared" si="7"/>
        <v>0</v>
      </c>
      <c r="Q25" s="66">
        <f t="shared" si="5"/>
        <v>0</v>
      </c>
      <c r="R25" s="66">
        <f t="shared" si="6"/>
        <v>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582</v>
      </c>
      <c r="B26" s="376" t="s">
        <v>583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542</v>
      </c>
      <c r="B27" s="378" t="s">
        <v>853</v>
      </c>
      <c r="C27" s="379" t="s">
        <v>584</v>
      </c>
      <c r="D27" s="191">
        <f>SUM(D28:D31)</f>
        <v>0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0</v>
      </c>
      <c r="H27" s="69">
        <f t="shared" si="8"/>
        <v>0</v>
      </c>
      <c r="I27" s="69">
        <f t="shared" si="8"/>
        <v>0</v>
      </c>
      <c r="J27" s="70">
        <f t="shared" si="3"/>
        <v>0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0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585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586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587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588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545</v>
      </c>
      <c r="B32" s="378" t="s">
        <v>589</v>
      </c>
      <c r="C32" s="366" t="s">
        <v>590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591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592</v>
      </c>
      <c r="C34" s="366" t="s">
        <v>593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594</v>
      </c>
      <c r="C35" s="366" t="s">
        <v>595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596</v>
      </c>
      <c r="C36" s="366" t="s">
        <v>597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548</v>
      </c>
      <c r="B37" s="380" t="s">
        <v>561</v>
      </c>
      <c r="C37" s="366" t="s">
        <v>598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854</v>
      </c>
      <c r="C38" s="368" t="s">
        <v>600</v>
      </c>
      <c r="D38" s="193">
        <f>D27+D32+D37</f>
        <v>0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0</v>
      </c>
      <c r="H38" s="74">
        <f t="shared" si="12"/>
        <v>0</v>
      </c>
      <c r="I38" s="74">
        <f t="shared" si="12"/>
        <v>0</v>
      </c>
      <c r="J38" s="73">
        <f t="shared" si="3"/>
        <v>0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601</v>
      </c>
      <c r="B39" s="369" t="s">
        <v>602</v>
      </c>
      <c r="C39" s="368" t="s">
        <v>603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604</v>
      </c>
      <c r="C40" s="358" t="s">
        <v>605</v>
      </c>
      <c r="D40" s="437">
        <f>D17+D18+D19+D25+D38+D39</f>
        <v>6715</v>
      </c>
      <c r="E40" s="437">
        <f>E17+E18+E19+E25+E38+E39</f>
        <v>1283</v>
      </c>
      <c r="F40" s="437">
        <f t="shared" ref="F40:R40" si="13">F17+F18+F19+F25+F38+F39</f>
        <v>0</v>
      </c>
      <c r="G40" s="437">
        <f t="shared" si="13"/>
        <v>7998</v>
      </c>
      <c r="H40" s="437">
        <f t="shared" si="13"/>
        <v>0</v>
      </c>
      <c r="I40" s="437">
        <f t="shared" si="13"/>
        <v>0</v>
      </c>
      <c r="J40" s="437">
        <f t="shared" si="13"/>
        <v>7998</v>
      </c>
      <c r="K40" s="437">
        <f t="shared" si="13"/>
        <v>5381</v>
      </c>
      <c r="L40" s="437">
        <f t="shared" si="13"/>
        <v>332</v>
      </c>
      <c r="M40" s="437">
        <f t="shared" si="13"/>
        <v>0</v>
      </c>
      <c r="N40" s="437">
        <f t="shared" si="13"/>
        <v>5713</v>
      </c>
      <c r="O40" s="437">
        <f t="shared" si="13"/>
        <v>0</v>
      </c>
      <c r="P40" s="437">
        <f t="shared" si="13"/>
        <v>0</v>
      </c>
      <c r="Q40" s="437">
        <f t="shared" si="13"/>
        <v>5713</v>
      </c>
      <c r="R40" s="437">
        <f t="shared" si="13"/>
        <v>2285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606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874</v>
      </c>
      <c r="C44" s="353"/>
      <c r="D44" s="354"/>
      <c r="E44" s="354"/>
      <c r="F44" s="354"/>
      <c r="G44" s="350"/>
      <c r="H44" s="355" t="s">
        <v>869</v>
      </c>
      <c r="I44" s="355"/>
      <c r="J44" s="355"/>
      <c r="K44" s="612"/>
      <c r="L44" s="612"/>
      <c r="M44" s="612"/>
      <c r="N44" s="612"/>
      <c r="O44" s="601" t="s">
        <v>864</v>
      </c>
      <c r="P44" s="602"/>
      <c r="Q44" s="602"/>
      <c r="R44" s="602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115"/>
  <sheetViews>
    <sheetView topLeftCell="A82" workbookViewId="0">
      <selection activeCell="D119" sqref="D119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6" t="s">
        <v>607</v>
      </c>
      <c r="B1" s="616"/>
      <c r="C1" s="616"/>
      <c r="D1" s="616"/>
      <c r="E1" s="616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383</v>
      </c>
      <c r="B3" s="619" t="str">
        <f>'справка №1-БАЛАНС'!E3</f>
        <v>ЕКОТЕРА СОЛАР ООД</v>
      </c>
      <c r="C3" s="620"/>
      <c r="D3" s="525" t="s">
        <v>2</v>
      </c>
      <c r="E3" s="106">
        <f>'справка №1-БАЛАНС'!H3</f>
        <v>201545073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7" t="str">
        <f>'справка №1-БАЛАНС'!E5</f>
        <v xml:space="preserve"> 2021 г.</v>
      </c>
      <c r="C4" s="618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608</v>
      </c>
      <c r="B5" s="495"/>
      <c r="C5" s="496"/>
      <c r="D5" s="106"/>
      <c r="E5" s="497" t="s">
        <v>609</v>
      </c>
    </row>
    <row r="6" spans="1:15" s="99" customFormat="1">
      <c r="A6" s="388" t="s">
        <v>463</v>
      </c>
      <c r="B6" s="389" t="s">
        <v>8</v>
      </c>
      <c r="C6" s="390" t="s">
        <v>610</v>
      </c>
      <c r="D6" s="137" t="s">
        <v>611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612</v>
      </c>
      <c r="E7" s="123" t="s">
        <v>613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614</v>
      </c>
      <c r="B9" s="393" t="s">
        <v>615</v>
      </c>
      <c r="C9" s="107"/>
      <c r="D9" s="107"/>
      <c r="E9" s="119">
        <f>C9-D9</f>
        <v>0</v>
      </c>
      <c r="F9" s="105"/>
    </row>
    <row r="10" spans="1:15">
      <c r="A10" s="392" t="s">
        <v>616</v>
      </c>
      <c r="B10" s="394"/>
      <c r="C10" s="103"/>
      <c r="D10" s="103"/>
      <c r="E10" s="119"/>
      <c r="F10" s="105"/>
    </row>
    <row r="11" spans="1:15">
      <c r="A11" s="395" t="s">
        <v>617</v>
      </c>
      <c r="B11" s="396" t="s">
        <v>618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619</v>
      </c>
      <c r="B12" s="396" t="s">
        <v>620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621</v>
      </c>
      <c r="B13" s="396" t="s">
        <v>622</v>
      </c>
      <c r="C13" s="107"/>
      <c r="D13" s="107"/>
      <c r="E13" s="119">
        <f t="shared" si="0"/>
        <v>0</v>
      </c>
      <c r="F13" s="105"/>
    </row>
    <row r="14" spans="1:15">
      <c r="A14" s="395" t="s">
        <v>623</v>
      </c>
      <c r="B14" s="396" t="s">
        <v>624</v>
      </c>
      <c r="C14" s="107"/>
      <c r="D14" s="107"/>
      <c r="E14" s="119">
        <f t="shared" si="0"/>
        <v>0</v>
      </c>
      <c r="F14" s="105"/>
    </row>
    <row r="15" spans="1:15">
      <c r="A15" s="395" t="s">
        <v>625</v>
      </c>
      <c r="B15" s="396" t="s">
        <v>626</v>
      </c>
      <c r="C15" s="107"/>
      <c r="D15" s="107"/>
      <c r="E15" s="119">
        <f t="shared" si="0"/>
        <v>0</v>
      </c>
      <c r="F15" s="105"/>
    </row>
    <row r="16" spans="1:15">
      <c r="A16" s="395" t="s">
        <v>627</v>
      </c>
      <c r="B16" s="396" t="s">
        <v>628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629</v>
      </c>
      <c r="B17" s="396" t="s">
        <v>630</v>
      </c>
      <c r="C17" s="107"/>
      <c r="D17" s="107"/>
      <c r="E17" s="119">
        <f t="shared" si="0"/>
        <v>0</v>
      </c>
      <c r="F17" s="105"/>
    </row>
    <row r="18" spans="1:15">
      <c r="A18" s="395" t="s">
        <v>623</v>
      </c>
      <c r="B18" s="396" t="s">
        <v>631</v>
      </c>
      <c r="C18" s="107"/>
      <c r="D18" s="107"/>
      <c r="E18" s="119">
        <f t="shared" si="0"/>
        <v>0</v>
      </c>
      <c r="F18" s="105"/>
    </row>
    <row r="19" spans="1:15">
      <c r="A19" s="397" t="s">
        <v>632</v>
      </c>
      <c r="B19" s="393" t="s">
        <v>633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634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635</v>
      </c>
      <c r="B21" s="393" t="s">
        <v>636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637</v>
      </c>
      <c r="B23" s="398"/>
      <c r="C23" s="118"/>
      <c r="D23" s="103"/>
      <c r="E23" s="119"/>
      <c r="F23" s="105"/>
    </row>
    <row r="24" spans="1:15">
      <c r="A24" s="395" t="s">
        <v>638</v>
      </c>
      <c r="B24" s="396" t="s">
        <v>639</v>
      </c>
      <c r="C24" s="118">
        <f>SUM(C25:C27)</f>
        <v>0</v>
      </c>
      <c r="D24" s="118">
        <f>SUM(D25:D27)</f>
        <v>0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640</v>
      </c>
      <c r="B25" s="396" t="s">
        <v>641</v>
      </c>
      <c r="C25" s="107"/>
      <c r="D25" s="107"/>
      <c r="E25" s="119">
        <f t="shared" si="0"/>
        <v>0</v>
      </c>
      <c r="F25" s="105"/>
    </row>
    <row r="26" spans="1:15">
      <c r="A26" s="395" t="s">
        <v>642</v>
      </c>
      <c r="B26" s="396" t="s">
        <v>643</v>
      </c>
      <c r="C26" s="107"/>
      <c r="D26" s="107"/>
      <c r="E26" s="119">
        <f t="shared" si="0"/>
        <v>0</v>
      </c>
      <c r="F26" s="105"/>
    </row>
    <row r="27" spans="1:15">
      <c r="A27" s="395" t="s">
        <v>644</v>
      </c>
      <c r="B27" s="396" t="s">
        <v>645</v>
      </c>
      <c r="C27" s="107"/>
      <c r="D27" s="107"/>
      <c r="E27" s="119">
        <f t="shared" si="0"/>
        <v>0</v>
      </c>
      <c r="F27" s="105"/>
    </row>
    <row r="28" spans="1:15">
      <c r="A28" s="395" t="s">
        <v>646</v>
      </c>
      <c r="B28" s="396" t="s">
        <v>647</v>
      </c>
      <c r="C28" s="107">
        <v>53</v>
      </c>
      <c r="D28" s="107">
        <v>11</v>
      </c>
      <c r="E28" s="119">
        <f t="shared" si="0"/>
        <v>42</v>
      </c>
      <c r="F28" s="105"/>
    </row>
    <row r="29" spans="1:15">
      <c r="A29" s="395" t="s">
        <v>648</v>
      </c>
      <c r="B29" s="396" t="s">
        <v>649</v>
      </c>
      <c r="C29" s="107"/>
      <c r="D29" s="107"/>
      <c r="E29" s="119">
        <f t="shared" si="0"/>
        <v>0</v>
      </c>
      <c r="F29" s="105"/>
    </row>
    <row r="30" spans="1:15">
      <c r="A30" s="395" t="s">
        <v>650</v>
      </c>
      <c r="B30" s="396" t="s">
        <v>651</v>
      </c>
      <c r="C30" s="107"/>
      <c r="D30" s="107"/>
      <c r="E30" s="119">
        <f t="shared" si="0"/>
        <v>0</v>
      </c>
      <c r="F30" s="105"/>
    </row>
    <row r="31" spans="1:15">
      <c r="A31" s="395" t="s">
        <v>652</v>
      </c>
      <c r="B31" s="396" t="s">
        <v>653</v>
      </c>
      <c r="C31" s="107"/>
      <c r="D31" s="107"/>
      <c r="E31" s="119">
        <f t="shared" si="0"/>
        <v>0</v>
      </c>
      <c r="F31" s="105"/>
    </row>
    <row r="32" spans="1:15">
      <c r="A32" s="395" t="s">
        <v>654</v>
      </c>
      <c r="B32" s="396" t="s">
        <v>655</v>
      </c>
      <c r="C32" s="107"/>
      <c r="D32" s="107"/>
      <c r="E32" s="119">
        <f t="shared" si="0"/>
        <v>0</v>
      </c>
      <c r="F32" s="105"/>
    </row>
    <row r="33" spans="1:27">
      <c r="A33" s="395" t="s">
        <v>656</v>
      </c>
      <c r="B33" s="396" t="s">
        <v>657</v>
      </c>
      <c r="C33" s="104">
        <f>SUM(C34:C37)</f>
        <v>0</v>
      </c>
      <c r="D33" s="104">
        <f>SUM(D34:D37)</f>
        <v>28</v>
      </c>
      <c r="E33" s="120">
        <f>SUM(E34:E37)</f>
        <v>-28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658</v>
      </c>
      <c r="B34" s="396" t="s">
        <v>659</v>
      </c>
      <c r="C34" s="107"/>
      <c r="D34" s="107"/>
      <c r="E34" s="119">
        <f t="shared" si="0"/>
        <v>0</v>
      </c>
      <c r="F34" s="105"/>
    </row>
    <row r="35" spans="1:27">
      <c r="A35" s="395" t="s">
        <v>660</v>
      </c>
      <c r="B35" s="396" t="s">
        <v>661</v>
      </c>
      <c r="C35" s="107"/>
      <c r="D35" s="107">
        <v>28</v>
      </c>
      <c r="E35" s="119">
        <f t="shared" si="0"/>
        <v>-28</v>
      </c>
      <c r="F35" s="105"/>
    </row>
    <row r="36" spans="1:27">
      <c r="A36" s="395" t="s">
        <v>662</v>
      </c>
      <c r="B36" s="396" t="s">
        <v>663</v>
      </c>
      <c r="C36" s="107"/>
      <c r="D36" s="107"/>
      <c r="E36" s="119">
        <f t="shared" si="0"/>
        <v>0</v>
      </c>
      <c r="F36" s="105"/>
    </row>
    <row r="37" spans="1:27">
      <c r="A37" s="395" t="s">
        <v>664</v>
      </c>
      <c r="B37" s="396" t="s">
        <v>665</v>
      </c>
      <c r="C37" s="107"/>
      <c r="D37" s="107"/>
      <c r="E37" s="119">
        <f t="shared" si="0"/>
        <v>0</v>
      </c>
      <c r="F37" s="105"/>
    </row>
    <row r="38" spans="1:27">
      <c r="A38" s="395" t="s">
        <v>666</v>
      </c>
      <c r="B38" s="396" t="s">
        <v>667</v>
      </c>
      <c r="C38" s="118">
        <f>SUM(C39:C42)</f>
        <v>0</v>
      </c>
      <c r="D38" s="104">
        <f>SUM(D39:D42)</f>
        <v>0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668</v>
      </c>
      <c r="B39" s="396" t="s">
        <v>669</v>
      </c>
      <c r="C39" s="107"/>
      <c r="D39" s="107"/>
      <c r="E39" s="119">
        <f t="shared" si="0"/>
        <v>0</v>
      </c>
      <c r="F39" s="105"/>
    </row>
    <row r="40" spans="1:27">
      <c r="A40" s="395" t="s">
        <v>670</v>
      </c>
      <c r="B40" s="396" t="s">
        <v>671</v>
      </c>
      <c r="C40" s="107"/>
      <c r="D40" s="107"/>
      <c r="E40" s="119">
        <f t="shared" si="0"/>
        <v>0</v>
      </c>
      <c r="F40" s="105"/>
    </row>
    <row r="41" spans="1:27">
      <c r="A41" s="395" t="s">
        <v>672</v>
      </c>
      <c r="B41" s="396" t="s">
        <v>673</v>
      </c>
      <c r="C41" s="107"/>
      <c r="D41" s="107"/>
      <c r="E41" s="119">
        <f t="shared" si="0"/>
        <v>0</v>
      </c>
      <c r="F41" s="105"/>
    </row>
    <row r="42" spans="1:27">
      <c r="A42" s="395" t="s">
        <v>674</v>
      </c>
      <c r="B42" s="396" t="s">
        <v>675</v>
      </c>
      <c r="C42" s="107"/>
      <c r="D42" s="107"/>
      <c r="E42" s="119">
        <f t="shared" si="0"/>
        <v>0</v>
      </c>
      <c r="F42" s="105"/>
    </row>
    <row r="43" spans="1:27">
      <c r="A43" s="397" t="s">
        <v>676</v>
      </c>
      <c r="B43" s="393" t="s">
        <v>677</v>
      </c>
      <c r="C43" s="103">
        <f>C24+C28+C29+C31+C30+C32+C33+C38</f>
        <v>53</v>
      </c>
      <c r="D43" s="103">
        <f>D24+D28+D29+D31+D30+D32+D33+D38</f>
        <v>39</v>
      </c>
      <c r="E43" s="117">
        <f>E24+E28+E29+E31+E30+E32+E33+E38</f>
        <v>14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678</v>
      </c>
      <c r="B44" s="394" t="s">
        <v>679</v>
      </c>
      <c r="C44" s="102">
        <f>C43+C21+C19+C9</f>
        <v>53</v>
      </c>
      <c r="D44" s="102">
        <f>D43+D21+D19+D9</f>
        <v>39</v>
      </c>
      <c r="E44" s="117">
        <f>E43+E21+E19+E9</f>
        <v>14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680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463</v>
      </c>
      <c r="B48" s="389" t="s">
        <v>8</v>
      </c>
      <c r="C48" s="403" t="s">
        <v>681</v>
      </c>
      <c r="D48" s="137" t="s">
        <v>682</v>
      </c>
      <c r="E48" s="137"/>
      <c r="F48" s="137" t="s">
        <v>683</v>
      </c>
    </row>
    <row r="49" spans="1:16" s="99" customFormat="1">
      <c r="A49" s="388"/>
      <c r="B49" s="391"/>
      <c r="C49" s="403"/>
      <c r="D49" s="392" t="s">
        <v>612</v>
      </c>
      <c r="E49" s="392" t="s">
        <v>613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684</v>
      </c>
      <c r="B51" s="398"/>
      <c r="C51" s="102"/>
      <c r="D51" s="102"/>
      <c r="E51" s="102"/>
      <c r="F51" s="404"/>
    </row>
    <row r="52" spans="1:16" ht="24">
      <c r="A52" s="395" t="s">
        <v>685</v>
      </c>
      <c r="B52" s="396" t="s">
        <v>686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687</v>
      </c>
      <c r="B53" s="396" t="s">
        <v>688</v>
      </c>
      <c r="C53" s="107"/>
      <c r="D53" s="107"/>
      <c r="E53" s="118">
        <f>C53-D53</f>
        <v>0</v>
      </c>
      <c r="F53" s="107"/>
    </row>
    <row r="54" spans="1:16">
      <c r="A54" s="395" t="s">
        <v>689</v>
      </c>
      <c r="B54" s="396" t="s">
        <v>690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674</v>
      </c>
      <c r="B55" s="396" t="s">
        <v>691</v>
      </c>
      <c r="C55" s="107"/>
      <c r="D55" s="107"/>
      <c r="E55" s="118">
        <f t="shared" si="1"/>
        <v>0</v>
      </c>
      <c r="F55" s="107"/>
    </row>
    <row r="56" spans="1:16" ht="24">
      <c r="A56" s="395" t="s">
        <v>692</v>
      </c>
      <c r="B56" s="396" t="s">
        <v>693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694</v>
      </c>
      <c r="B57" s="396" t="s">
        <v>695</v>
      </c>
      <c r="C57" s="107"/>
      <c r="D57" s="107"/>
      <c r="E57" s="118">
        <f t="shared" si="1"/>
        <v>0</v>
      </c>
      <c r="F57" s="107"/>
    </row>
    <row r="58" spans="1:16">
      <c r="A58" s="405" t="s">
        <v>696</v>
      </c>
      <c r="B58" s="396" t="s">
        <v>697</v>
      </c>
      <c r="C58" s="108"/>
      <c r="D58" s="108"/>
      <c r="E58" s="118">
        <f t="shared" si="1"/>
        <v>0</v>
      </c>
      <c r="F58" s="108"/>
    </row>
    <row r="59" spans="1:16">
      <c r="A59" s="405" t="s">
        <v>698</v>
      </c>
      <c r="B59" s="396" t="s">
        <v>699</v>
      </c>
      <c r="C59" s="107"/>
      <c r="D59" s="107"/>
      <c r="E59" s="118">
        <f t="shared" si="1"/>
        <v>0</v>
      </c>
      <c r="F59" s="107"/>
    </row>
    <row r="60" spans="1:16">
      <c r="A60" s="405" t="s">
        <v>696</v>
      </c>
      <c r="B60" s="396" t="s">
        <v>700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701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702</v>
      </c>
      <c r="C62" s="107"/>
      <c r="D62" s="107"/>
      <c r="E62" s="118">
        <f t="shared" si="1"/>
        <v>0</v>
      </c>
      <c r="F62" s="109"/>
    </row>
    <row r="63" spans="1:16">
      <c r="A63" s="395" t="s">
        <v>703</v>
      </c>
      <c r="B63" s="396" t="s">
        <v>704</v>
      </c>
      <c r="C63" s="107"/>
      <c r="D63" s="107"/>
      <c r="E63" s="118">
        <f t="shared" si="1"/>
        <v>0</v>
      </c>
      <c r="F63" s="109"/>
    </row>
    <row r="64" spans="1:16">
      <c r="A64" s="395" t="s">
        <v>705</v>
      </c>
      <c r="B64" s="396" t="s">
        <v>706</v>
      </c>
      <c r="C64" s="107"/>
      <c r="D64" s="107"/>
      <c r="E64" s="118">
        <f t="shared" si="1"/>
        <v>0</v>
      </c>
      <c r="F64" s="109"/>
    </row>
    <row r="65" spans="1:16">
      <c r="A65" s="395" t="s">
        <v>707</v>
      </c>
      <c r="B65" s="396" t="s">
        <v>708</v>
      </c>
      <c r="C65" s="108"/>
      <c r="D65" s="108"/>
      <c r="E65" s="118">
        <f t="shared" si="1"/>
        <v>0</v>
      </c>
      <c r="F65" s="110"/>
    </row>
    <row r="66" spans="1:16">
      <c r="A66" s="397" t="s">
        <v>709</v>
      </c>
      <c r="B66" s="393" t="s">
        <v>710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711</v>
      </c>
      <c r="B67" s="394"/>
      <c r="C67" s="103"/>
      <c r="D67" s="103"/>
      <c r="E67" s="118"/>
      <c r="F67" s="111"/>
    </row>
    <row r="68" spans="1:16">
      <c r="A68" s="395" t="s">
        <v>712</v>
      </c>
      <c r="B68" s="406" t="s">
        <v>713</v>
      </c>
      <c r="C68" s="107"/>
      <c r="D68" s="107"/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714</v>
      </c>
      <c r="B70" s="398"/>
      <c r="C70" s="103"/>
      <c r="D70" s="103"/>
      <c r="E70" s="118"/>
      <c r="F70" s="111"/>
    </row>
    <row r="71" spans="1:16" ht="24">
      <c r="A71" s="395" t="s">
        <v>685</v>
      </c>
      <c r="B71" s="396" t="s">
        <v>715</v>
      </c>
      <c r="C71" s="104">
        <f>SUM(C72:C74)</f>
        <v>2765</v>
      </c>
      <c r="D71" s="104">
        <f>SUM(D72:D74)</f>
        <v>0</v>
      </c>
      <c r="E71" s="104">
        <f>SUM(E72:E74)</f>
        <v>2765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716</v>
      </c>
      <c r="B72" s="396" t="s">
        <v>717</v>
      </c>
      <c r="C72" s="107"/>
      <c r="D72" s="107"/>
      <c r="E72" s="118">
        <f t="shared" si="1"/>
        <v>0</v>
      </c>
      <c r="F72" s="109"/>
    </row>
    <row r="73" spans="1:16">
      <c r="A73" s="395" t="s">
        <v>718</v>
      </c>
      <c r="B73" s="396" t="s">
        <v>719</v>
      </c>
      <c r="C73" s="107">
        <v>1965</v>
      </c>
      <c r="D73" s="107"/>
      <c r="E73" s="118">
        <f t="shared" si="1"/>
        <v>1965</v>
      </c>
      <c r="F73" s="109"/>
    </row>
    <row r="74" spans="1:16">
      <c r="A74" s="407" t="s">
        <v>720</v>
      </c>
      <c r="B74" s="396" t="s">
        <v>721</v>
      </c>
      <c r="C74" s="107">
        <v>800</v>
      </c>
      <c r="D74" s="107"/>
      <c r="E74" s="118">
        <f t="shared" si="1"/>
        <v>800</v>
      </c>
      <c r="F74" s="109"/>
    </row>
    <row r="75" spans="1:16" ht="24">
      <c r="A75" s="395" t="s">
        <v>692</v>
      </c>
      <c r="B75" s="396" t="s">
        <v>722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723</v>
      </c>
      <c r="B76" s="396" t="s">
        <v>724</v>
      </c>
      <c r="C76" s="107"/>
      <c r="D76" s="107"/>
      <c r="E76" s="118">
        <f t="shared" si="1"/>
        <v>0</v>
      </c>
      <c r="F76" s="107"/>
    </row>
    <row r="77" spans="1:16">
      <c r="A77" s="395" t="s">
        <v>725</v>
      </c>
      <c r="B77" s="396" t="s">
        <v>726</v>
      </c>
      <c r="C77" s="108"/>
      <c r="D77" s="108"/>
      <c r="E77" s="118">
        <f t="shared" si="1"/>
        <v>0</v>
      </c>
      <c r="F77" s="108"/>
    </row>
    <row r="78" spans="1:16">
      <c r="A78" s="395" t="s">
        <v>727</v>
      </c>
      <c r="B78" s="396" t="s">
        <v>728</v>
      </c>
      <c r="C78" s="107"/>
      <c r="D78" s="107"/>
      <c r="E78" s="118">
        <f t="shared" si="1"/>
        <v>0</v>
      </c>
      <c r="F78" s="107"/>
    </row>
    <row r="79" spans="1:16">
      <c r="A79" s="395" t="s">
        <v>696</v>
      </c>
      <c r="B79" s="396" t="s">
        <v>729</v>
      </c>
      <c r="C79" s="108"/>
      <c r="D79" s="108"/>
      <c r="E79" s="118">
        <f t="shared" si="1"/>
        <v>0</v>
      </c>
      <c r="F79" s="108"/>
    </row>
    <row r="80" spans="1:16">
      <c r="A80" s="395" t="s">
        <v>730</v>
      </c>
      <c r="B80" s="396" t="s">
        <v>731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732</v>
      </c>
      <c r="B81" s="396" t="s">
        <v>733</v>
      </c>
      <c r="C81" s="107"/>
      <c r="D81" s="107"/>
      <c r="E81" s="118">
        <f t="shared" si="1"/>
        <v>0</v>
      </c>
      <c r="F81" s="107"/>
    </row>
    <row r="82" spans="1:16">
      <c r="A82" s="395" t="s">
        <v>734</v>
      </c>
      <c r="B82" s="396" t="s">
        <v>735</v>
      </c>
      <c r="C82" s="107"/>
      <c r="D82" s="107"/>
      <c r="E82" s="118">
        <f t="shared" si="1"/>
        <v>0</v>
      </c>
      <c r="F82" s="107"/>
    </row>
    <row r="83" spans="1:16" ht="24">
      <c r="A83" s="395" t="s">
        <v>736</v>
      </c>
      <c r="B83" s="396" t="s">
        <v>737</v>
      </c>
      <c r="C83" s="107"/>
      <c r="D83" s="107"/>
      <c r="E83" s="118">
        <f t="shared" si="1"/>
        <v>0</v>
      </c>
      <c r="F83" s="107"/>
    </row>
    <row r="84" spans="1:16">
      <c r="A84" s="395" t="s">
        <v>738</v>
      </c>
      <c r="B84" s="396" t="s">
        <v>739</v>
      </c>
      <c r="C84" s="107"/>
      <c r="D84" s="107"/>
      <c r="E84" s="118">
        <f t="shared" si="1"/>
        <v>0</v>
      </c>
      <c r="F84" s="107"/>
    </row>
    <row r="85" spans="1:16">
      <c r="A85" s="395" t="s">
        <v>740</v>
      </c>
      <c r="B85" s="396" t="s">
        <v>741</v>
      </c>
      <c r="C85" s="103">
        <f>SUM(C86:C90)+C94</f>
        <v>44</v>
      </c>
      <c r="D85" s="103">
        <f>SUM(D86:D90)+D94</f>
        <v>78</v>
      </c>
      <c r="E85" s="103">
        <f>SUM(E86:E90)+E94</f>
        <v>-34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742</v>
      </c>
      <c r="B86" s="396" t="s">
        <v>743</v>
      </c>
      <c r="C86" s="107"/>
      <c r="D86" s="107"/>
      <c r="E86" s="118">
        <f t="shared" si="1"/>
        <v>0</v>
      </c>
      <c r="F86" s="107"/>
    </row>
    <row r="87" spans="1:16">
      <c r="A87" s="395" t="s">
        <v>744</v>
      </c>
      <c r="B87" s="396" t="s">
        <v>745</v>
      </c>
      <c r="C87" s="107">
        <v>1</v>
      </c>
      <c r="D87" s="107">
        <v>1</v>
      </c>
      <c r="E87" s="118">
        <f t="shared" si="1"/>
        <v>0</v>
      </c>
      <c r="F87" s="107"/>
    </row>
    <row r="88" spans="1:16">
      <c r="A88" s="395" t="s">
        <v>746</v>
      </c>
      <c r="B88" s="396" t="s">
        <v>747</v>
      </c>
      <c r="C88" s="107"/>
      <c r="D88" s="107"/>
      <c r="E88" s="118">
        <f t="shared" si="1"/>
        <v>0</v>
      </c>
      <c r="F88" s="107"/>
    </row>
    <row r="89" spans="1:16">
      <c r="A89" s="395" t="s">
        <v>748</v>
      </c>
      <c r="B89" s="396" t="s">
        <v>749</v>
      </c>
      <c r="C89" s="107">
        <v>4</v>
      </c>
      <c r="D89" s="107">
        <v>4</v>
      </c>
      <c r="E89" s="118">
        <f t="shared" si="1"/>
        <v>0</v>
      </c>
      <c r="F89" s="107"/>
    </row>
    <row r="90" spans="1:16">
      <c r="A90" s="395" t="s">
        <v>750</v>
      </c>
      <c r="B90" s="396" t="s">
        <v>751</v>
      </c>
      <c r="C90" s="102">
        <f>SUM(C91:C93)</f>
        <v>38</v>
      </c>
      <c r="D90" s="102">
        <f>SUM(D91:D93)</f>
        <v>72</v>
      </c>
      <c r="E90" s="102">
        <f>SUM(E91:E93)</f>
        <v>-34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752</v>
      </c>
      <c r="B91" s="396" t="s">
        <v>753</v>
      </c>
      <c r="C91" s="107">
        <v>29</v>
      </c>
      <c r="D91" s="107">
        <v>28</v>
      </c>
      <c r="E91" s="118">
        <f t="shared" si="1"/>
        <v>1</v>
      </c>
      <c r="F91" s="107"/>
    </row>
    <row r="92" spans="1:16">
      <c r="A92" s="395" t="s">
        <v>660</v>
      </c>
      <c r="B92" s="396" t="s">
        <v>754</v>
      </c>
      <c r="C92" s="107">
        <v>3</v>
      </c>
      <c r="D92" s="107"/>
      <c r="E92" s="118">
        <f t="shared" si="1"/>
        <v>3</v>
      </c>
      <c r="F92" s="107"/>
    </row>
    <row r="93" spans="1:16">
      <c r="A93" s="395" t="s">
        <v>664</v>
      </c>
      <c r="B93" s="396" t="s">
        <v>755</v>
      </c>
      <c r="C93" s="107">
        <v>6</v>
      </c>
      <c r="D93" s="107">
        <v>44</v>
      </c>
      <c r="E93" s="118">
        <f t="shared" si="1"/>
        <v>-38</v>
      </c>
      <c r="F93" s="107"/>
    </row>
    <row r="94" spans="1:16">
      <c r="A94" s="395" t="s">
        <v>756</v>
      </c>
      <c r="B94" s="396" t="s">
        <v>757</v>
      </c>
      <c r="C94" s="107">
        <v>1</v>
      </c>
      <c r="D94" s="107">
        <v>1</v>
      </c>
      <c r="E94" s="118">
        <f t="shared" si="1"/>
        <v>0</v>
      </c>
      <c r="F94" s="107"/>
    </row>
    <row r="95" spans="1:16">
      <c r="A95" s="395" t="s">
        <v>758</v>
      </c>
      <c r="B95" s="396" t="s">
        <v>759</v>
      </c>
      <c r="C95" s="107">
        <v>3</v>
      </c>
      <c r="D95" s="107"/>
      <c r="E95" s="118">
        <f t="shared" si="1"/>
        <v>3</v>
      </c>
      <c r="F95" s="109"/>
    </row>
    <row r="96" spans="1:16">
      <c r="A96" s="397" t="s">
        <v>760</v>
      </c>
      <c r="B96" s="406" t="s">
        <v>761</v>
      </c>
      <c r="C96" s="103">
        <f>C85+C80+C75+C71+C95</f>
        <v>2812</v>
      </c>
      <c r="D96" s="103">
        <f>D85+D80+D75+D71+D95</f>
        <v>78</v>
      </c>
      <c r="E96" s="103">
        <f>E85+E80+E75+E71+E95</f>
        <v>2734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762</v>
      </c>
      <c r="B97" s="394" t="s">
        <v>763</v>
      </c>
      <c r="C97" s="103">
        <f>C96+C68+C66</f>
        <v>2812</v>
      </c>
      <c r="D97" s="103">
        <f>D96+D68+D66</f>
        <v>78</v>
      </c>
      <c r="E97" s="103">
        <f>E96+E68+E66</f>
        <v>2734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764</v>
      </c>
      <c r="B99" s="409"/>
      <c r="C99" s="112"/>
      <c r="D99" s="112"/>
      <c r="E99" s="112"/>
      <c r="F99" s="410" t="s">
        <v>523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463</v>
      </c>
      <c r="B100" s="394" t="s">
        <v>464</v>
      </c>
      <c r="C100" s="114" t="s">
        <v>765</v>
      </c>
      <c r="D100" s="114" t="s">
        <v>766</v>
      </c>
      <c r="E100" s="114" t="s">
        <v>767</v>
      </c>
      <c r="F100" s="114" t="s">
        <v>768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769</v>
      </c>
      <c r="B102" s="396" t="s">
        <v>770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771</v>
      </c>
      <c r="B103" s="396" t="s">
        <v>772</v>
      </c>
      <c r="C103" s="107"/>
      <c r="D103" s="107"/>
      <c r="E103" s="107"/>
      <c r="F103" s="124">
        <f>C103+D103-E103</f>
        <v>0</v>
      </c>
    </row>
    <row r="104" spans="1:27">
      <c r="A104" s="395" t="s">
        <v>773</v>
      </c>
      <c r="B104" s="396" t="s">
        <v>774</v>
      </c>
      <c r="C104" s="107">
        <v>131</v>
      </c>
      <c r="D104" s="107"/>
      <c r="E104" s="107">
        <v>130</v>
      </c>
      <c r="F104" s="124">
        <f>C104+D104-E104</f>
        <v>1</v>
      </c>
    </row>
    <row r="105" spans="1:27">
      <c r="A105" s="411" t="s">
        <v>775</v>
      </c>
      <c r="B105" s="394" t="s">
        <v>776</v>
      </c>
      <c r="C105" s="102">
        <f>SUM(C102:C104)</f>
        <v>131</v>
      </c>
      <c r="D105" s="102">
        <f>SUM(D102:D104)</f>
        <v>0</v>
      </c>
      <c r="E105" s="102">
        <f>SUM(E102:E104)</f>
        <v>130</v>
      </c>
      <c r="F105" s="102">
        <f>SUM(F102:F104)</f>
        <v>1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777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4" t="s">
        <v>875</v>
      </c>
      <c r="B109" s="614"/>
      <c r="C109" s="614" t="s">
        <v>868</v>
      </c>
      <c r="D109" s="614"/>
      <c r="E109" s="614"/>
      <c r="F109" s="614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3" t="s">
        <v>864</v>
      </c>
      <c r="D111" s="613"/>
      <c r="E111" s="613"/>
      <c r="F111" s="613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B5" sqref="B5:F5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781</v>
      </c>
      <c r="F2" s="417"/>
      <c r="G2" s="417"/>
      <c r="H2" s="415"/>
      <c r="I2" s="415"/>
    </row>
    <row r="3" spans="1:9">
      <c r="A3" s="415"/>
      <c r="B3" s="416"/>
      <c r="C3" s="418" t="s">
        <v>782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383</v>
      </c>
      <c r="B4" s="621" t="str">
        <f>'справка №1-БАЛАНС'!E3</f>
        <v>ЕКОТЕРА СОЛАР ООД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201545073</v>
      </c>
    </row>
    <row r="5" spans="1:9" ht="15">
      <c r="A5" s="500" t="s">
        <v>5</v>
      </c>
      <c r="B5" s="622" t="str">
        <f>'справка №1-БАЛАНС'!E5</f>
        <v xml:space="preserve"> 2021 г.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783</v>
      </c>
    </row>
    <row r="7" spans="1:9" s="519" customFormat="1">
      <c r="A7" s="139" t="s">
        <v>463</v>
      </c>
      <c r="B7" s="78"/>
      <c r="C7" s="139" t="s">
        <v>784</v>
      </c>
      <c r="D7" s="140"/>
      <c r="E7" s="141"/>
      <c r="F7" s="142" t="s">
        <v>785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786</v>
      </c>
      <c r="D8" s="81" t="s">
        <v>787</v>
      </c>
      <c r="E8" s="81" t="s">
        <v>788</v>
      </c>
      <c r="F8" s="141" t="s">
        <v>789</v>
      </c>
      <c r="G8" s="143" t="s">
        <v>790</v>
      </c>
      <c r="H8" s="143"/>
      <c r="I8" s="143" t="s">
        <v>791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534</v>
      </c>
      <c r="H9" s="79" t="s">
        <v>535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792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793</v>
      </c>
      <c r="B12" s="89" t="s">
        <v>794</v>
      </c>
      <c r="C12" s="438"/>
      <c r="D12" s="97"/>
      <c r="E12" s="97"/>
      <c r="F12" s="97"/>
      <c r="G12" s="97"/>
      <c r="H12" s="97"/>
      <c r="I12" s="433">
        <f>F12+G12-H12</f>
        <v>0</v>
      </c>
    </row>
    <row r="13" spans="1:9" s="520" customFormat="1">
      <c r="A13" s="75" t="s">
        <v>795</v>
      </c>
      <c r="B13" s="89" t="s">
        <v>796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594</v>
      </c>
      <c r="B14" s="89" t="s">
        <v>797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798</v>
      </c>
      <c r="B15" s="89" t="s">
        <v>799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800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563</v>
      </c>
      <c r="B17" s="91" t="s">
        <v>801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3">
        <f t="shared" si="0"/>
        <v>0</v>
      </c>
    </row>
    <row r="18" spans="1:16" s="520" customFormat="1">
      <c r="A18" s="87" t="s">
        <v>802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793</v>
      </c>
      <c r="B19" s="89" t="s">
        <v>803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804</v>
      </c>
      <c r="B20" s="89" t="s">
        <v>805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806</v>
      </c>
      <c r="B21" s="89" t="s">
        <v>807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808</v>
      </c>
      <c r="B22" s="89" t="s">
        <v>809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810</v>
      </c>
      <c r="B23" s="89" t="s">
        <v>811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812</v>
      </c>
      <c r="B24" s="89" t="s">
        <v>813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814</v>
      </c>
      <c r="B25" s="94" t="s">
        <v>815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580</v>
      </c>
      <c r="B26" s="91" t="s">
        <v>816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817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779</v>
      </c>
      <c r="B30" s="624"/>
      <c r="C30" s="624"/>
      <c r="D30" s="458" t="s">
        <v>818</v>
      </c>
      <c r="E30" s="623"/>
      <c r="F30" s="623"/>
      <c r="G30" s="623"/>
      <c r="H30" s="419" t="s">
        <v>780</v>
      </c>
      <c r="I30" s="623"/>
      <c r="J30" s="623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abSelected="1" topLeftCell="A13" workbookViewId="0">
      <selection activeCell="A153" sqref="A153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819</v>
      </c>
      <c r="B2" s="144"/>
      <c r="C2" s="144"/>
      <c r="D2" s="144"/>
      <c r="E2" s="144"/>
      <c r="F2" s="144"/>
    </row>
    <row r="3" spans="1:15" ht="12.75" customHeight="1">
      <c r="A3" s="144" t="s">
        <v>820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383</v>
      </c>
      <c r="B5" s="628" t="str">
        <f>'справка №1-БАЛАНС'!E3</f>
        <v>ЕКОТЕРА СОЛАР ООД</v>
      </c>
      <c r="C5" s="628"/>
      <c r="D5" s="628"/>
      <c r="E5" s="569" t="s">
        <v>2</v>
      </c>
      <c r="F5" s="450">
        <f>'справка №1-БАЛАНС'!H3</f>
        <v>201545073</v>
      </c>
    </row>
    <row r="6" spans="1:15" ht="15" customHeight="1">
      <c r="A6" s="26" t="s">
        <v>821</v>
      </c>
      <c r="B6" s="629" t="str">
        <f>'справка №1-БАЛАНС'!E5</f>
        <v xml:space="preserve"> 2021 г.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822</v>
      </c>
      <c r="B8" s="31" t="s">
        <v>8</v>
      </c>
      <c r="C8" s="32" t="s">
        <v>823</v>
      </c>
      <c r="D8" s="32" t="s">
        <v>824</v>
      </c>
      <c r="E8" s="32" t="s">
        <v>825</v>
      </c>
      <c r="F8" s="32" t="s">
        <v>826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827</v>
      </c>
      <c r="B10" s="34"/>
      <c r="C10" s="428"/>
      <c r="D10" s="428"/>
      <c r="E10" s="428"/>
      <c r="F10" s="428"/>
    </row>
    <row r="11" spans="1:15" ht="18" customHeight="1">
      <c r="A11" s="35" t="s">
        <v>828</v>
      </c>
      <c r="B11" s="36"/>
      <c r="C11" s="428"/>
      <c r="D11" s="428"/>
      <c r="E11" s="428"/>
      <c r="F11" s="428"/>
    </row>
    <row r="12" spans="1:15" ht="14.25" customHeight="1">
      <c r="A12" s="35" t="s">
        <v>829</v>
      </c>
      <c r="B12" s="36"/>
      <c r="C12" s="440"/>
      <c r="D12" s="440"/>
      <c r="E12" s="440"/>
      <c r="F12" s="442">
        <f>C12-E12</f>
        <v>0</v>
      </c>
    </row>
    <row r="13" spans="1:15">
      <c r="A13" s="35" t="s">
        <v>830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548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551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563</v>
      </c>
      <c r="B27" s="38" t="s">
        <v>831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832</v>
      </c>
      <c r="B28" s="39"/>
      <c r="C28" s="428"/>
      <c r="D28" s="428"/>
      <c r="E28" s="428"/>
      <c r="F28" s="441"/>
    </row>
    <row r="29" spans="1:16">
      <c r="A29" s="35" t="s">
        <v>542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545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548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551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580</v>
      </c>
      <c r="B44" s="38" t="s">
        <v>833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834</v>
      </c>
      <c r="B45" s="39"/>
      <c r="C45" s="428"/>
      <c r="D45" s="428"/>
      <c r="E45" s="428"/>
      <c r="F45" s="441"/>
    </row>
    <row r="46" spans="1:16">
      <c r="A46" s="35" t="s">
        <v>542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545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548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551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599</v>
      </c>
      <c r="B61" s="38" t="s">
        <v>835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836</v>
      </c>
      <c r="B62" s="39"/>
      <c r="C62" s="428"/>
      <c r="D62" s="428"/>
      <c r="E62" s="428"/>
      <c r="F62" s="441"/>
    </row>
    <row r="63" spans="1:16">
      <c r="A63" s="35" t="s">
        <v>542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545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548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551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837</v>
      </c>
      <c r="B78" s="38" t="s">
        <v>838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839</v>
      </c>
      <c r="B79" s="38" t="s">
        <v>840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841</v>
      </c>
      <c r="B80" s="38"/>
      <c r="C80" s="428"/>
      <c r="D80" s="428"/>
      <c r="E80" s="428"/>
      <c r="F80" s="441"/>
    </row>
    <row r="81" spans="1:6" ht="14.25" customHeight="1">
      <c r="A81" s="35" t="s">
        <v>828</v>
      </c>
      <c r="B81" s="39"/>
      <c r="C81" s="428"/>
      <c r="D81" s="428"/>
      <c r="E81" s="428"/>
      <c r="F81" s="441"/>
    </row>
    <row r="82" spans="1:6">
      <c r="A82" s="35" t="s">
        <v>829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830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548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551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563</v>
      </c>
      <c r="B97" s="38" t="s">
        <v>842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832</v>
      </c>
      <c r="B98" s="39"/>
      <c r="C98" s="428"/>
      <c r="D98" s="428"/>
      <c r="E98" s="428"/>
      <c r="F98" s="441"/>
    </row>
    <row r="99" spans="1:16">
      <c r="A99" s="35" t="s">
        <v>542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545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548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551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580</v>
      </c>
      <c r="B114" s="38" t="s">
        <v>843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834</v>
      </c>
      <c r="B115" s="39"/>
      <c r="C115" s="428"/>
      <c r="D115" s="428"/>
      <c r="E115" s="428"/>
      <c r="F115" s="441"/>
    </row>
    <row r="116" spans="1:16">
      <c r="A116" s="35" t="s">
        <v>542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545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548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551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599</v>
      </c>
      <c r="B131" s="38" t="s">
        <v>844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836</v>
      </c>
      <c r="B132" s="39"/>
      <c r="C132" s="428"/>
      <c r="D132" s="428"/>
      <c r="E132" s="428"/>
      <c r="F132" s="441"/>
    </row>
    <row r="133" spans="1:16">
      <c r="A133" s="35" t="s">
        <v>542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545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548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551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837</v>
      </c>
      <c r="B148" s="38" t="s">
        <v>845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846</v>
      </c>
      <c r="B149" s="38" t="s">
        <v>847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848</v>
      </c>
      <c r="B151" s="452"/>
      <c r="C151" s="630" t="s">
        <v>849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856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hi</cp:lastModifiedBy>
  <cp:lastPrinted>2018-03-27T09:45:19Z</cp:lastPrinted>
  <dcterms:created xsi:type="dcterms:W3CDTF">2000-06-29T12:02:40Z</dcterms:created>
  <dcterms:modified xsi:type="dcterms:W3CDTF">2022-03-16T11:48:51Z</dcterms:modified>
</cp:coreProperties>
</file>