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ya\Desktop\1д\"/>
    </mc:Choice>
  </mc:AlternateContent>
  <xr:revisionPtr revIDLastSave="0" documentId="8_{F3E35967-1D72-45B6-A70A-F650A8124DC7}" xr6:coauthVersionLast="46" xr6:coauthVersionMax="46" xr10:uidLastSave="{00000000-0000-0000-0000-000000000000}"/>
  <bookViews>
    <workbookView xWindow="-108" yWindow="-108" windowWidth="23256" windowHeight="12576" tabRatio="573" firstSheet="2" activeTab="6" xr2:uid="{00000000-000D-0000-FFFF-FFFF00000000}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G25" i="1" s="1"/>
  <c r="H17" i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5" i="4" s="1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1" i="4"/>
  <c r="C15" i="4" s="1"/>
  <c r="C29" i="4" s="1"/>
  <c r="C32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G27" i="5" s="1"/>
  <c r="J27" i="5" s="1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25" i="5"/>
  <c r="H17" i="5"/>
  <c r="H25" i="5"/>
  <c r="H27" i="5"/>
  <c r="H32" i="5"/>
  <c r="I17" i="5"/>
  <c r="I25" i="5"/>
  <c r="I27" i="5"/>
  <c r="I32" i="5"/>
  <c r="K17" i="5"/>
  <c r="K25" i="5"/>
  <c r="K27" i="5"/>
  <c r="N27" i="5" s="1"/>
  <c r="Q27" i="5" s="1"/>
  <c r="K32" i="5"/>
  <c r="L17" i="5"/>
  <c r="L25" i="5"/>
  <c r="L27" i="5"/>
  <c r="L32" i="5"/>
  <c r="M17" i="5"/>
  <c r="M25" i="5"/>
  <c r="M27" i="5"/>
  <c r="M32" i="5"/>
  <c r="N18" i="5"/>
  <c r="Q18" i="5" s="1"/>
  <c r="N19" i="5"/>
  <c r="Q19" i="5" s="1"/>
  <c r="N25" i="5"/>
  <c r="O17" i="5"/>
  <c r="O25" i="5"/>
  <c r="O27" i="5"/>
  <c r="O32" i="5"/>
  <c r="P17" i="5"/>
  <c r="P25" i="5"/>
  <c r="P27" i="5"/>
  <c r="P32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R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N21" i="5"/>
  <c r="N22" i="5"/>
  <c r="N23" i="5"/>
  <c r="N24" i="5"/>
  <c r="N16" i="5"/>
  <c r="Q16" i="5" s="1"/>
  <c r="Q20" i="5"/>
  <c r="Q21" i="5"/>
  <c r="Q22" i="5"/>
  <c r="R22" i="5" s="1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F61" i="8"/>
  <c r="E61" i="8"/>
  <c r="E44" i="8"/>
  <c r="E27" i="8"/>
  <c r="E79" i="8" s="1"/>
  <c r="Q25" i="5" l="1"/>
  <c r="R25" i="5" s="1"/>
  <c r="J25" i="5"/>
  <c r="R19" i="5"/>
  <c r="N17" i="5"/>
  <c r="E29" i="4"/>
  <c r="E32" i="4" s="1"/>
  <c r="E11" i="6"/>
  <c r="E19" i="6" s="1"/>
  <c r="F66" i="6"/>
  <c r="R37" i="5"/>
  <c r="J15" i="4"/>
  <c r="C19" i="6"/>
  <c r="F105" i="6"/>
  <c r="D15" i="4"/>
  <c r="M15" i="4"/>
  <c r="L21" i="4"/>
  <c r="F44" i="8"/>
  <c r="F78" i="8"/>
  <c r="E16" i="6"/>
  <c r="R23" i="5"/>
  <c r="D96" i="6"/>
  <c r="R30" i="5"/>
  <c r="R28" i="5"/>
  <c r="G17" i="5"/>
  <c r="J17" i="5" s="1"/>
  <c r="C149" i="8"/>
  <c r="D19" i="6"/>
  <c r="C43" i="6"/>
  <c r="C44" i="6" s="1"/>
  <c r="E33" i="6"/>
  <c r="E90" i="6"/>
  <c r="E85" i="6" s="1"/>
  <c r="R24" i="5"/>
  <c r="R20" i="5"/>
  <c r="R31" i="5"/>
  <c r="R27" i="5"/>
  <c r="R21" i="5"/>
  <c r="R36" i="5"/>
  <c r="Q17" i="5"/>
  <c r="L11" i="4"/>
  <c r="L24" i="4"/>
  <c r="C43" i="3"/>
  <c r="C45" i="3" s="1"/>
  <c r="I26" i="7"/>
  <c r="E38" i="6"/>
  <c r="C66" i="6"/>
  <c r="E75" i="6"/>
  <c r="R29" i="5"/>
  <c r="L16" i="4"/>
  <c r="G15" i="4"/>
  <c r="F15" i="4"/>
  <c r="D45" i="1"/>
  <c r="C45" i="1"/>
  <c r="C55" i="1" s="1"/>
  <c r="C96" i="6"/>
  <c r="C97" i="6" s="1"/>
  <c r="I15" i="4"/>
  <c r="L15" i="4" s="1"/>
  <c r="G36" i="1"/>
  <c r="G94" i="1" s="1"/>
  <c r="C93" i="1"/>
  <c r="C28" i="2"/>
  <c r="C33" i="2" s="1"/>
  <c r="H28" i="2"/>
  <c r="H33" i="2" s="1"/>
  <c r="G28" i="2"/>
  <c r="G33" i="2" s="1"/>
  <c r="R34" i="5"/>
  <c r="M29" i="4"/>
  <c r="M32" i="4" s="1"/>
  <c r="E149" i="8"/>
  <c r="D43" i="6"/>
  <c r="F97" i="6"/>
  <c r="E71" i="6"/>
  <c r="R12" i="5"/>
  <c r="J29" i="4"/>
  <c r="J32" i="4" s="1"/>
  <c r="D43" i="3"/>
  <c r="D45" i="3" s="1"/>
  <c r="C79" i="8"/>
  <c r="F97" i="8"/>
  <c r="F114" i="8"/>
  <c r="F131" i="8"/>
  <c r="F148" i="8"/>
  <c r="F27" i="8"/>
  <c r="I17" i="7"/>
  <c r="E24" i="6"/>
  <c r="D66" i="6"/>
  <c r="E56" i="6"/>
  <c r="E80" i="6"/>
  <c r="R14" i="5"/>
  <c r="R10" i="5"/>
  <c r="R9" i="5"/>
  <c r="R11" i="5"/>
  <c r="R33" i="5"/>
  <c r="P38" i="5"/>
  <c r="P40" i="5" s="1"/>
  <c r="O38" i="5"/>
  <c r="O40" i="5" s="1"/>
  <c r="M38" i="5"/>
  <c r="M40" i="5" s="1"/>
  <c r="L38" i="5"/>
  <c r="L40" i="5" s="1"/>
  <c r="K38" i="5"/>
  <c r="K40" i="5" s="1"/>
  <c r="I38" i="5"/>
  <c r="I40" i="5" s="1"/>
  <c r="H38" i="5"/>
  <c r="H40" i="5" s="1"/>
  <c r="F38" i="5"/>
  <c r="F40" i="5" s="1"/>
  <c r="E38" i="5"/>
  <c r="E40" i="5" s="1"/>
  <c r="D38" i="5"/>
  <c r="K29" i="4"/>
  <c r="K32" i="4" s="1"/>
  <c r="I29" i="4"/>
  <c r="I32" i="4" s="1"/>
  <c r="H29" i="4"/>
  <c r="H32" i="4" s="1"/>
  <c r="G29" i="4"/>
  <c r="G32" i="4" s="1"/>
  <c r="D29" i="4"/>
  <c r="D32" i="4" s="1"/>
  <c r="D28" i="2"/>
  <c r="D33" i="2" s="1"/>
  <c r="D93" i="1"/>
  <c r="H36" i="1"/>
  <c r="H94" i="1" s="1"/>
  <c r="R13" i="5"/>
  <c r="E52" i="6"/>
  <c r="R16" i="5"/>
  <c r="R18" i="5"/>
  <c r="R15" i="5"/>
  <c r="F29" i="4"/>
  <c r="F32" i="4" s="1"/>
  <c r="D55" i="1"/>
  <c r="D40" i="5"/>
  <c r="G32" i="5"/>
  <c r="J32" i="5" s="1"/>
  <c r="N32" i="5"/>
  <c r="Q32" i="5" s="1"/>
  <c r="L17" i="4"/>
  <c r="L12" i="4"/>
  <c r="F79" i="8" l="1"/>
  <c r="E66" i="6"/>
  <c r="D44" i="6"/>
  <c r="E43" i="6"/>
  <c r="E96" i="6"/>
  <c r="E97" i="6" s="1"/>
  <c r="R17" i="5"/>
  <c r="D34" i="2"/>
  <c r="G30" i="2"/>
  <c r="G38" i="5"/>
  <c r="C94" i="1"/>
  <c r="F149" i="8"/>
  <c r="L32" i="4"/>
  <c r="D94" i="1"/>
  <c r="D39" i="2"/>
  <c r="D42" i="2" s="1"/>
  <c r="C39" i="2"/>
  <c r="H30" i="2"/>
  <c r="C34" i="2"/>
  <c r="C30" i="2"/>
  <c r="G34" i="2"/>
  <c r="D30" i="2"/>
  <c r="N38" i="5"/>
  <c r="Q38" i="5" s="1"/>
  <c r="Q40" i="5" s="1"/>
  <c r="D97" i="6"/>
  <c r="E44" i="6"/>
  <c r="G40" i="5"/>
  <c r="J38" i="5"/>
  <c r="N40" i="5"/>
  <c r="R32" i="5"/>
  <c r="H34" i="2"/>
  <c r="L29" i="4"/>
  <c r="H39" i="2" l="1"/>
  <c r="G39" i="2"/>
  <c r="G42" i="2" s="1"/>
  <c r="G41" i="2"/>
  <c r="C42" i="2"/>
  <c r="H42" i="2"/>
  <c r="D41" i="2"/>
  <c r="H41" i="2"/>
  <c r="J40" i="5"/>
  <c r="R38" i="5"/>
  <c r="R40" i="5" s="1"/>
  <c r="C41" i="2" l="1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<sst xmlns="http://schemas.openxmlformats.org/spreadsheetml/2006/main" count="1063" uniqueCount="876">
  <si>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</si>
  <si>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</si>
  <si>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</si>
  <si>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</si>
  <si>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</si>
  <si>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</si>
  <si>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</si>
  <si>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</si>
  <si>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</si>
  <si>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</si>
  <si>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</si>
  <si>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</si>
  <si>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</si>
  <si>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</si>
  <si>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</si>
  <si>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</si>
  <si>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</si>
  <si>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</si>
  <si>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</si>
  <si>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</si>
  <si>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</si>
  <si>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</si>
  <si>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</si>
  <si>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</si>
  <si>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</si>
  <si>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</si>
  <si>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</si>
  <si>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</si>
  <si>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</si>
  <si>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</si>
  <si>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</si>
  <si>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</si>
  <si>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</si>
  <si>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</si>
  <si>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</si>
  <si>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</si>
  <si>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</si>
  <si>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</si>
  <si>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</si>
  <si>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</si>
  <si>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</si>
  <si>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</si>
  <si>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</si>
  <si>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</si>
  <si>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</si>
  <si>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</si>
  <si>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</si>
  <si>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</si>
  <si>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</si>
  <si>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</si>
  <si>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</si>
  <si>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</si>
  <si>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</si>
  <si>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</si>
  <si>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</si>
  <si>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</si>
  <si>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</si>
  <si>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</si>
  <si>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</si>
  <si>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</si>
  <si>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</si>
  <si>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</si>
  <si>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</si>
  <si>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</si>
  <si>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</si>
  <si>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</si>
  <si>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</si>
  <si>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</si>
  <si>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</si>
  <si>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</si>
  <si>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</si>
  <si>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</si>
  <si>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</si>
  <si>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</si>
  <si>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</si>
  <si>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</si>
  <si>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</si>
  <si>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</si>
  <si>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</si>
  <si>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</si>
  <si>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</si>
  <si>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</si>
  <si>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</si>
  <si>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</si>
  <si>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</si>
  <si>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</si>
  <si>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</si>
  <si>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</si>
  <si>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</si>
  <si>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</si>
  <si>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</si>
  <si>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</si>
  <si>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</si>
  <si>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</si>
  <si>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</si>
  <si>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</si>
  <si>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</si>
  <si>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</si>
  <si>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</si>
  <si>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</si>
  <si>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</si>
  <si>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</si>
  <si>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</si>
  <si>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</si>
  <si>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</si>
  <si>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</si>
  <si>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</si>
  <si>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</si>
  <si>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</si>
  <si>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</si>
  <si>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</si>
  <si>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</si>
  <si>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</si>
  <si>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</si>
  <si>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</si>
  <si>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</si>
  <si>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</si>
  <si>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</si>
  <si>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</si>
  <si>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</si>
  <si>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</si>
  <si>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</si>
  <si>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</si>
  <si>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</si>
  <si>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</si>
  <si>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</si>
  <si>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</si>
  <si>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</si>
  <si>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</si>
  <si>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</si>
  <si>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</si>
  <si>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</si>
  <si>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</si>
  <si>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</si>
  <si>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</si>
  <si>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</si>
  <si>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</si>
  <si>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</si>
  <si>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</si>
  <si>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</si>
  <si>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</si>
  <si>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</si>
  <si>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</si>
  <si>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</si>
  <si>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</si>
  <si>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</si>
  <si>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</si>
  <si>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</si>
  <si>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</si>
  <si>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</si>
  <si>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</si>
  <si>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</si>
  <si>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</si>
  <si>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</si>
  <si>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</si>
  <si>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</si>
  <si>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</si>
  <si>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</si>
  <si>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</si>
  <si>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</si>
  <si>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</si>
  <si>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</si>
  <si>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</si>
  <si>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</si>
  <si>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</si>
  <si>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</si>
  <si>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</si>
  <si>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</si>
  <si>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</si>
  <si>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</si>
  <si>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</si>
  <si>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</si>
  <si>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</si>
  <si>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</si>
  <si>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</si>
  <si>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</si>
  <si>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</si>
  <si>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</si>
  <si>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</si>
  <si>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</si>
  <si>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</si>
  <si>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</si>
  <si>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</si>
  <si>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</si>
  <si>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</si>
  <si>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</si>
  <si>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</si>
  <si>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</si>
  <si>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</si>
  <si>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</si>
  <si>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</si>
  <si>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</si>
  <si>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</si>
  <si>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</si>
  <si>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</si>
  <si>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</si>
  <si>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</si>
  <si>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</si>
  <si>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</si>
  <si>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</si>
  <si>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</si>
  <si>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</si>
  <si>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</si>
  <si>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</si>
  <si>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</si>
  <si>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</si>
  <si>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</si>
  <si>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</si>
  <si>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</si>
  <si>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</si>
  <si>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</si>
  <si>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</si>
  <si>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</si>
  <si>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</si>
  <si>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</si>
  <si>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</si>
  <si>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</si>
  <si>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</si>
  <si>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</si>
  <si>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</si>
  <si>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</si>
  <si>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</si>
  <si>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</si>
  <si>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</si>
  <si>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</si>
  <si>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</si>
  <si>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</si>
  <si>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</si>
  <si>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</si>
  <si>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</si>
  <si>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</si>
  <si>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</si>
  <si>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</si>
  <si>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</si>
  <si>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</si>
  <si>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</si>
  <si>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</si>
  <si>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</si>
  <si>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</si>
  <si>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</si>
  <si>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</si>
  <si>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</si>
  <si>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</si>
  <si>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</si>
  <si>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</si>
  <si>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</si>
  <si>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</si>
  <si>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</si>
  <si>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</si>
  <si>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</si>
  <si>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</si>
  <si>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</si>
  <si>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</si>
  <si>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</si>
  <si>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</si>
  <si>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</si>
  <si>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</si>
  <si>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</si>
  <si>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</si>
  <si>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</si>
  <si>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</si>
  <si>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</si>
  <si>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</si>
  <si>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</si>
  <si>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</si>
  <si>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</si>
  <si>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</si>
  <si>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</si>
  <si>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</si>
  <si>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</si>
  <si>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</si>
  <si>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</si>
  <si>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</si>
  <si>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</si>
  <si>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</si>
  <si>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</si>
  <si>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</si>
  <si>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</si>
  <si>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</si>
  <si>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</si>
  <si>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</si>
  <si>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</si>
  <si>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</si>
  <si>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</si>
  <si>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</si>
  <si>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</si>
  <si>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</si>
  <si>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</si>
  <si>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</si>
  <si>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</si>
  <si>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</si>
  <si>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</si>
  <si>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</si>
  <si>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</si>
  <si>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</si>
  <si>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</si>
  <si>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</si>
  <si>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</si>
  <si>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</si>
  <si>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</si>
  <si>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</si>
  <si>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</si>
  <si>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</si>
  <si>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</si>
  <si>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</si>
  <si>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</si>
  <si>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</si>
  <si>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</si>
  <si>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</si>
  <si>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</si>
  <si>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</si>
  <si>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</si>
  <si>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</si>
  <si>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</si>
  <si>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</si>
  <si>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</si>
  <si>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</si>
  <si>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</si>
  <si>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</si>
  <si>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</si>
  <si>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</si>
  <si>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</si>
  <si>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</si>
  <si>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</si>
  <si>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</si>
  <si>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</si>
  <si>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</si>
  <si>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</si>
  <si>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</si>
  <si>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</si>
  <si>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</si>
  <si>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</si>
  <si>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</si>
  <si>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</si>
  <si>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</si>
  <si>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</si>
  <si>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</si>
  <si>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</si>
  <si>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</si>
  <si>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</si>
  <si>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</si>
  <si>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</si>
  <si>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</si>
  <si>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</si>
  <si>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</si>
  <si>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</si>
  <si>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</si>
  <si>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</si>
  <si>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</si>
  <si>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</si>
  <si>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</si>
  <si>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</si>
  <si>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</si>
  <si>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</si>
  <si>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</si>
  <si>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</si>
  <si>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</si>
  <si>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</si>
  <si>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</si>
  <si>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</si>
  <si>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</si>
  <si>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</si>
  <si>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</si>
  <si>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</si>
  <si>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</si>
  <si>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</si>
  <si>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</si>
  <si>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</si>
  <si>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</si>
  <si>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</si>
  <si>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</si>
  <si>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</si>
  <si>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</si>
  <si>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</si>
  <si>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</si>
  <si>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</si>
  <si>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</si>
  <si>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</si>
  <si>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</si>
  <si>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</si>
  <si>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</si>
  <si>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</si>
  <si>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</si>
  <si>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</si>
  <si>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</si>
  <si>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</si>
  <si>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</si>
  <si>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</si>
  <si>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</si>
  <si>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</si>
  <si>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</si>
  <si>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</si>
  <si>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</si>
  <si>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</si>
  <si>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</si>
  <si>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</si>
  <si>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</si>
  <si>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</si>
  <si>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</si>
  <si>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</si>
  <si>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</si>
  <si>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</si>
  <si>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</si>
  <si>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</si>
  <si>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</si>
  <si>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</si>
  <si>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</si>
  <si>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</si>
  <si>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</si>
  <si>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</si>
  <si>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</si>
  <si>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</si>
  <si>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</si>
  <si>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</si>
  <si>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</si>
  <si>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</si>
  <si>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</si>
  <si>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</si>
  <si>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</si>
  <si>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</si>
  <si>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</si>
  <si>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</si>
  <si>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</si>
  <si>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</si>
  <si>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</si>
  <si>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</si>
  <si>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</si>
  <si>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</si>
  <si>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</si>
  <si>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</si>
  <si>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</si>
  <si>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</si>
  <si>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</si>
  <si>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</si>
  <si>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</si>
  <si>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</si>
  <si>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</si>
  <si>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</si>
  <si>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</si>
  <si>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</si>
  <si>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</si>
  <si>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</si>
  <si>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</si>
  <si>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</si>
  <si>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</si>
  <si>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</si>
  <si>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</si>
  <si>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</si>
  <si>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</si>
  <si>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</si>
  <si>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</si>
  <si>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</si>
  <si>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</si>
  <si>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</si>
  <si>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</si>
  <si>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</si>
  <si>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</si>
  <si>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</si>
  <si>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</si>
  <si>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</si>
  <si>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</si>
  <si>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</si>
  <si>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</si>
  <si>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</si>
  <si>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</si>
  <si>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</si>
  <si>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</si>
  <si>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</si>
  <si>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</si>
  <si>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</si>
  <si>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</si>
  <si>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</si>
  <si>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</si>
  <si>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</si>
  <si>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</si>
  <si>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</si>
  <si>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</si>
  <si>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</si>
  <si>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</si>
  <si>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</si>
  <si>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</si>
  <si>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</si>
  <si>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</si>
  <si>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</si>
  <si>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</si>
  <si>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</si>
  <si>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</si>
  <si>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</si>
  <si>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</si>
  <si>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</si>
  <si>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</si>
  <si>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</si>
  <si>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</si>
  <si>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</si>
  <si>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</si>
  <si>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</si>
  <si>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</si>
  <si>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</si>
  <si>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</si>
  <si>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</si>
  <si>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</si>
  <si>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</si>
  <si>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</si>
  <si>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</si>
  <si>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</si>
  <si>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</si>
  <si>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</si>
  <si>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</si>
  <si>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</si>
  <si>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</si>
  <si>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</si>
  <si>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</si>
  <si>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</si>
  <si>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</si>
  <si>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</si>
  <si>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</si>
  <si>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</si>
  <si>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</si>
  <si>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</si>
  <si>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</si>
  <si>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</si>
  <si>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</si>
  <si>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</si>
  <si>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</si>
  <si>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</si>
  <si>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</si>
  <si>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</si>
  <si>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</si>
  <si>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</si>
  <si>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</si>
  <si>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</si>
  <si>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</si>
  <si>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</si>
  <si>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</si>
  <si>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</si>
  <si>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</si>
  <si>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</si>
  <si>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</si>
  <si>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</si>
  <si>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</si>
  <si>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</si>
  <si>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</si>
  <si>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</si>
  <si>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</si>
  <si>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</si>
  <si>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</si>
  <si>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</si>
  <si>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</si>
  <si>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</si>
  <si>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</si>
  <si>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</si>
  <si>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</si>
  <si>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</si>
  <si>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</si>
  <si>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</si>
  <si>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</si>
  <si>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</si>
  <si>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</si>
  <si>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</si>
  <si>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</si>
  <si>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</si>
  <si>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</si>
  <si>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</si>
  <si>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</si>
  <si>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</si>
  <si>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</si>
  <si>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</si>
  <si>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</si>
  <si>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</si>
  <si>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</si>
  <si>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</si>
  <si>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</si>
  <si>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</si>
  <si>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</si>
  <si>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</si>
  <si>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</si>
  <si>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</si>
  <si>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</si>
  <si>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</si>
  <si>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</si>
  <si>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</si>
  <si>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</si>
  <si>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</si>
  <si>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</si>
  <si>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</si>
  <si>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</si>
  <si>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</si>
  <si>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</si>
  <si>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</si>
  <si>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</si>
  <si>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</si>
  <si>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</si>
  <si>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</si>
  <si>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</si>
  <si>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</si>
  <si>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</si>
  <si>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</si>
  <si>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</si>
  <si>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</si>
  <si>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</si>
  <si>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</si>
  <si>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</si>
  <si>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</si>
  <si>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</si>
  <si>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</si>
  <si>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</si>
  <si>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</si>
  <si>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</si>
  <si>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</si>
  <si>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</si>
  <si>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</si>
  <si>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</si>
  <si>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</si>
  <si>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</si>
  <si>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</si>
  <si>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</si>
  <si>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</si>
  <si>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</si>
  <si>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</si>
  <si>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</si>
  <si>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</si>
  <si>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</si>
  <si>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</si>
  <si>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</si>
  <si>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</si>
  <si>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</si>
  <si>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</si>
  <si>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</si>
  <si>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</si>
  <si>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</si>
  <si>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</si>
  <si>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</si>
  <si>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</si>
  <si>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</si>
  <si>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</si>
  <si>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</si>
  <si>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</si>
  <si>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</si>
  <si>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</si>
  <si>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</si>
  <si>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</si>
  <si>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</si>
  <si>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</si>
  <si>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</si>
  <si>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</si>
  <si>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</si>
  <si>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</si>
  <si>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</si>
  <si>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</si>
  <si>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</si>
  <si>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</si>
  <si>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</si>
  <si>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</si>
  <si>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</si>
  <si>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</si>
  <si>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</si>
  <si>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</si>
  <si>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</si>
  <si>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</si>
  <si>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</si>
  <si>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</si>
  <si>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</si>
  <si>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</si>
  <si>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</si>
  <si>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</si>
  <si>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</si>
  <si>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</si>
  <si>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</si>
  <si>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</si>
  <si>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</si>
  <si>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</si>
  <si>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</si>
  <si>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</si>
  <si>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</si>
  <si>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</si>
  <si>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</si>
  <si>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</si>
  <si>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</si>
  <si>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</si>
  <si>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</si>
  <si>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</si>
  <si>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</si>
  <si>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</si>
  <si>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</si>
  <si>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</si>
  <si>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</si>
  <si>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</si>
  <si>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</si>
  <si>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</si>
  <si>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</si>
  <si>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</si>
  <si>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</si>
  <si>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</si>
  <si>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</si>
  <si>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</si>
  <si>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</si>
  <si>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</si>
  <si>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</si>
  <si>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</si>
  <si>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</si>
  <si>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</si>
  <si>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</si>
  <si>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</si>
  <si>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</si>
  <si>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</si>
  <si>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</si>
  <si>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</si>
  <si>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</si>
  <si>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</si>
  <si>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</si>
  <si>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</si>
  <si>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</si>
  <si>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</si>
  <si>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</si>
  <si>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</si>
  <si>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</si>
  <si>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</si>
  <si>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</si>
  <si>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</si>
  <si>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</si>
  <si>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</si>
  <si>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</si>
  <si>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</si>
  <si>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</si>
  <si>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</si>
  <si>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</si>
  <si>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</si>
  <si>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</si>
  <si>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</si>
  <si>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</si>
  <si>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</si>
  <si>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</si>
  <si>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</si>
  <si>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</si>
  <si>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</si>
  <si>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</si>
  <si>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</si>
  <si>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</si>
  <si>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</si>
  <si>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</si>
  <si>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</si>
  <si>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</si>
  <si>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</si>
  <si>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</si>
  <si>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</si>
  <si>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</si>
  <si>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</si>
  <si>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</si>
  <si>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</si>
  <si>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</si>
  <si>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</si>
  <si>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</si>
  <si>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</si>
  <si>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</si>
  <si>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</si>
  <si>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</si>
  <si>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</si>
  <si>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</si>
  <si>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</si>
  <si>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</si>
  <si>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</si>
  <si>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</si>
  <si>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</si>
  <si>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</si>
  <si>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</si>
  <si>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</si>
  <si>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</si>
  <si>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</si>
  <si>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</si>
  <si>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</si>
  <si>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</si>
  <si>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</si>
  <si>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</si>
  <si>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</si>
  <si>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</si>
  <si>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</si>
  <si>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</si>
  <si>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</si>
  <si>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</si>
  <si>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</si>
  <si>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</si>
  <si>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</si>
  <si>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</si>
  <si>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</si>
  <si>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</si>
  <si>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</si>
  <si>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</si>
  <si>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</si>
  <si>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</si>
  <si>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</si>
  <si>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</si>
  <si>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</si>
  <si>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</si>
  <si>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</si>
  <si>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</si>
  <si>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</si>
  <si>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</si>
  <si>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</si>
  <si>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</si>
  <si>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</si>
  <si>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</si>
  <si>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</si>
  <si>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</si>
  <si>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</si>
  <si>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</si>
  <si>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</si>
  <si>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</si>
  <si>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</si>
  <si>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</si>
  <si>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</si>
  <si>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</si>
  <si>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</si>
  <si>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</si>
  <si>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</si>
  <si>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</si>
  <si>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</si>
  <si>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</si>
  <si>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</si>
  <si>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</si>
  <si>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</si>
  <si>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</si>
  <si>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</si>
  <si>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</si>
  <si>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</si>
  <si>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</si>
  <si>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</si>
  <si>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</si>
  <si>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</si>
  <si>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</si>
  <si>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</si>
  <si>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</si>
  <si>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</si>
  <si>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</si>
  <si>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</si>
  <si>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</si>
  <si>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</si>
  <si>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</si>
  <si>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</si>
  <si>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</si>
  <si>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</si>
  <si>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</si>
  <si>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</si>
  <si>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</si>
  <si>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</si>
  <si>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</si>
  <si>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</si>
  <si>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</si>
  <si>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</si>
  <si>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</si>
  <si>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</si>
  <si>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</si>
  <si>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</si>
  <si>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</si>
  <si>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</si>
  <si>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</si>
  <si>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</si>
  <si>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</si>
  <si>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</si>
  <si>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</si>
  <si>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</si>
  <si>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</si>
  <si>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</si>
  <si>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</si>
  <si>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</si>
  <si>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</si>
  <si>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</si>
  <si>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</si>
  <si>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 xml:space="preserve">Ръководител:  </t>
  </si>
  <si>
    <t>Съставител: Мария Синдирлиева</t>
  </si>
  <si>
    <t xml:space="preserve">                                    Съставител:       Мария Синджирлиева                  </t>
  </si>
  <si>
    <t xml:space="preserve"> Ръководител: </t>
  </si>
  <si>
    <t xml:space="preserve"> 2020 г.</t>
  </si>
  <si>
    <t>Дата на съставяне:                                       11.03.2021</t>
  </si>
  <si>
    <t xml:space="preserve">Дата  на съставяне:  11.03.2021                                                                                                                     </t>
  </si>
  <si>
    <t xml:space="preserve">Дата на съставяне: 11.03.2021                        </t>
  </si>
  <si>
    <t>Дата на съставяне: 11.03.2021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</si>
</sst>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 xr:uid="{00000000-0005-0000-0000-000001000000}"/>
    <cellStyle name="Followed Hyperlink" xfId="3" xr:uid="{00000000-0005-0000-0000-000002000000}"/>
    <cellStyle name="Hyperlink" xfId="4" xr:uid="{00000000-0005-0000-0000-000003000000}"/>
    <cellStyle name="Normal" xfId="0" builtinId="0"/>
    <cellStyle name="Normal_El. 7.3" xfId="5" xr:uid="{00000000-0005-0000-0000-000005000000}"/>
    <cellStyle name="Normal_El. 7.4" xfId="6" xr:uid="{00000000-0005-0000-0000-000006000000}"/>
    <cellStyle name="Normal_El. 7.5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6"/>
  <sheetViews>
    <sheetView topLeftCell="A13" workbookViewId="0">
      <selection activeCell="C100" sqref="C100:E100"/>
    </sheetView>
  </sheetViews>
  <sheetFormatPr defaultColWidth="9.33203125" defaultRowHeight="13.2"/>
  <cols>
    <col min="1" max="1" width="43.6640625" style="168" customWidth="1"/>
    <col min="2" max="2" width="9.88671875" style="168" customWidth="1"/>
    <col min="3" max="3" width="11.109375" style="168" customWidth="1"/>
    <col min="4" max="4" width="14" style="168" customWidth="1"/>
    <col min="5" max="5" width="70.6640625" style="168" customWidth="1"/>
    <col min="6" max="6" width="9.44140625" style="173" customWidth="1"/>
    <col min="7" max="7" width="12.6640625" style="168" customWidth="1"/>
    <col min="8" max="8" width="18.6640625" style="174" customWidth="1"/>
    <col min="9" max="9" width="3.44140625" style="148" customWidth="1"/>
    <col min="10" max="16384" width="9.33203125" style="148"/>
  </cols>
  <sheetData>
    <row r="1" spans="1:8" ht="13.8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3.8">
      <c r="A2" s="214"/>
      <c r="B2" s="214"/>
      <c r="C2" s="215"/>
      <c r="D2" s="215"/>
      <c r="E2" s="215"/>
      <c r="F2" s="169"/>
      <c r="G2" s="170"/>
      <c r="H2" s="171"/>
    </row>
    <row r="3" spans="1:8" ht="13.8">
      <c r="A3" s="576" t="s">
        <v>1</v>
      </c>
      <c r="B3" s="577"/>
      <c r="C3" s="577"/>
      <c r="D3" s="577"/>
      <c r="E3" s="461" t="s">
        <v>862</v>
      </c>
      <c r="F3" s="216" t="s">
        <v>2</v>
      </c>
      <c r="G3" s="171"/>
      <c r="H3" s="460">
        <v>201545073</v>
      </c>
    </row>
    <row r="4" spans="1:8" ht="13.8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3.8">
      <c r="A5" s="576" t="s">
        <v>5</v>
      </c>
      <c r="B5" s="577"/>
      <c r="C5" s="577"/>
      <c r="D5" s="577"/>
      <c r="E5" s="504" t="s">
        <v>871</v>
      </c>
      <c r="F5" s="169"/>
      <c r="G5" s="170"/>
      <c r="H5" s="218" t="s">
        <v>6</v>
      </c>
    </row>
    <row r="6" spans="1:8" ht="14.4" thickBot="1">
      <c r="A6" s="149"/>
      <c r="B6" s="149"/>
      <c r="C6" s="217"/>
      <c r="D6" s="218"/>
      <c r="E6" s="218"/>
      <c r="F6" s="169"/>
      <c r="G6" s="170"/>
      <c r="H6" s="218"/>
    </row>
    <row r="7" spans="1:8" ht="27.6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3.8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3.8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3.8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3.8">
      <c r="A11" s="234" t="s">
        <v>20</v>
      </c>
      <c r="B11" s="240" t="s">
        <v>21</v>
      </c>
      <c r="C11" s="150">
        <v>118</v>
      </c>
      <c r="D11" s="150">
        <v>118</v>
      </c>
      <c r="E11" s="236" t="s">
        <v>22</v>
      </c>
      <c r="F11" s="241" t="s">
        <v>23</v>
      </c>
      <c r="G11" s="151"/>
      <c r="H11" s="151"/>
    </row>
    <row r="12" spans="1:8" ht="13.8">
      <c r="A12" s="234" t="s">
        <v>24</v>
      </c>
      <c r="B12" s="240" t="s">
        <v>25</v>
      </c>
      <c r="C12" s="150">
        <v>124</v>
      </c>
      <c r="D12" s="150">
        <v>2</v>
      </c>
      <c r="E12" s="236" t="s">
        <v>26</v>
      </c>
      <c r="F12" s="241" t="s">
        <v>27</v>
      </c>
      <c r="G12" s="152"/>
      <c r="H12" s="152"/>
    </row>
    <row r="13" spans="1:8" ht="13.8">
      <c r="A13" s="234" t="s">
        <v>28</v>
      </c>
      <c r="B13" s="240" t="s">
        <v>29</v>
      </c>
      <c r="C13" s="150">
        <v>356</v>
      </c>
      <c r="D13" s="150">
        <v>800</v>
      </c>
      <c r="E13" s="236" t="s">
        <v>30</v>
      </c>
      <c r="F13" s="241" t="s">
        <v>31</v>
      </c>
      <c r="G13" s="152"/>
      <c r="H13" s="152"/>
    </row>
    <row r="14" spans="1:8" ht="13.8">
      <c r="A14" s="234" t="s">
        <v>32</v>
      </c>
      <c r="B14" s="240" t="s">
        <v>33</v>
      </c>
      <c r="C14" s="150">
        <v>736</v>
      </c>
      <c r="D14" s="150">
        <v>781</v>
      </c>
      <c r="E14" s="242" t="s">
        <v>34</v>
      </c>
      <c r="F14" s="241" t="s">
        <v>35</v>
      </c>
      <c r="G14" s="315"/>
      <c r="H14" s="315"/>
    </row>
    <row r="15" spans="1:8" ht="13.8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3.8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6.4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4.4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3.8">
      <c r="A19" s="234" t="s">
        <v>51</v>
      </c>
      <c r="B19" s="248" t="s">
        <v>52</v>
      </c>
      <c r="C19" s="154">
        <f>SUM(C11:C18)</f>
        <v>1334</v>
      </c>
      <c r="D19" s="154">
        <f>SUM(D11:D18)</f>
        <v>1701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3.8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3.8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3.8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3.8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3.8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3.8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4.4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3.8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1145</v>
      </c>
      <c r="H27" s="153">
        <f>SUM(H28:H30)</f>
        <v>1345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3.8">
      <c r="A28" s="234"/>
      <c r="B28" s="240"/>
      <c r="C28" s="251"/>
      <c r="D28" s="154"/>
      <c r="E28" s="236" t="s">
        <v>85</v>
      </c>
      <c r="F28" s="241" t="s">
        <v>86</v>
      </c>
      <c r="G28" s="151">
        <v>1145</v>
      </c>
      <c r="H28" s="151">
        <v>1345</v>
      </c>
    </row>
    <row r="29" spans="1:18" ht="13.8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3.8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3.8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735</v>
      </c>
      <c r="H31" s="151">
        <v>700</v>
      </c>
      <c r="M31" s="156"/>
    </row>
    <row r="32" spans="1:18" ht="13.8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3.8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1880</v>
      </c>
      <c r="H33" s="153">
        <f>H27+H31+H32</f>
        <v>2045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3.8">
      <c r="A34" s="234" t="s">
        <v>850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3.8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3.8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1880</v>
      </c>
      <c r="H36" s="153">
        <f>H25+H17+H33</f>
        <v>2045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3.8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3.8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3.8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3.8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3.8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3.8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3.8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3.8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3.8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3.8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3.8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3.8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3.8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3.8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3.8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3.8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3.8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3.8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6.4">
      <c r="A55" s="268" t="s">
        <v>170</v>
      </c>
      <c r="B55" s="269" t="s">
        <v>171</v>
      </c>
      <c r="C55" s="154">
        <f>C19+C20+C21+C27+C32+C45+C51+C53+C54</f>
        <v>1334</v>
      </c>
      <c r="D55" s="154">
        <f>D19+D20+D21+D27+D32+D45+D51+D53+D54</f>
        <v>1701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3.8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3.8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3.8">
      <c r="A58" s="234" t="s">
        <v>177</v>
      </c>
      <c r="B58" s="240" t="s">
        <v>178</v>
      </c>
      <c r="C58" s="150"/>
      <c r="D58" s="150"/>
      <c r="E58" s="236" t="s">
        <v>127</v>
      </c>
      <c r="F58" s="271"/>
      <c r="G58" s="251"/>
      <c r="H58" s="153"/>
    </row>
    <row r="59" spans="1:18" ht="13.8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3.8">
      <c r="A60" s="234" t="s">
        <v>183</v>
      </c>
      <c r="B60" s="240" t="s">
        <v>184</v>
      </c>
      <c r="C60" s="150">
        <v>865</v>
      </c>
      <c r="D60" s="150">
        <v>1136</v>
      </c>
      <c r="E60" s="236" t="s">
        <v>185</v>
      </c>
      <c r="F60" s="241" t="s">
        <v>186</v>
      </c>
      <c r="G60" s="151"/>
      <c r="H60" s="151"/>
    </row>
    <row r="61" spans="1:18" ht="13.8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2043</v>
      </c>
      <c r="H61" s="153">
        <f>SUM(H62:H68)</f>
        <v>2072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3.8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1965</v>
      </c>
      <c r="H62" s="151">
        <v>1965</v>
      </c>
    </row>
    <row r="63" spans="1:18" ht="13.8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3.8">
      <c r="A64" s="234" t="s">
        <v>51</v>
      </c>
      <c r="B64" s="248" t="s">
        <v>199</v>
      </c>
      <c r="C64" s="154">
        <f>SUM(C58:C63)</f>
        <v>865</v>
      </c>
      <c r="D64" s="154">
        <f>SUM(D58:D63)</f>
        <v>1136</v>
      </c>
      <c r="E64" s="236" t="s">
        <v>200</v>
      </c>
      <c r="F64" s="241" t="s">
        <v>201</v>
      </c>
      <c r="G64" s="151">
        <v>1</v>
      </c>
      <c r="H64" s="151">
        <v>44</v>
      </c>
      <c r="I64" s="289"/>
      <c r="J64" s="289"/>
      <c r="K64" s="289"/>
      <c r="L64" s="289"/>
      <c r="M64" s="289"/>
      <c r="N64" s="289"/>
      <c r="O64" s="289"/>
    </row>
    <row r="65" spans="1:18" ht="13.8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3.8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4</v>
      </c>
      <c r="H66" s="151">
        <v>5</v>
      </c>
    </row>
    <row r="67" spans="1:18" ht="13.8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1</v>
      </c>
      <c r="H67" s="151">
        <v>2</v>
      </c>
    </row>
    <row r="68" spans="1:18" ht="13.8">
      <c r="A68" s="234" t="s">
        <v>211</v>
      </c>
      <c r="B68" s="240" t="s">
        <v>212</v>
      </c>
      <c r="C68" s="150">
        <v>11</v>
      </c>
      <c r="D68" s="150">
        <v>18</v>
      </c>
      <c r="E68" s="236" t="s">
        <v>213</v>
      </c>
      <c r="F68" s="241" t="s">
        <v>214</v>
      </c>
      <c r="G68" s="151">
        <v>72</v>
      </c>
      <c r="H68" s="151">
        <v>56</v>
      </c>
    </row>
    <row r="69" spans="1:18" ht="13.8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/>
      <c r="H69" s="151"/>
    </row>
    <row r="70" spans="1:18" ht="13.8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27</v>
      </c>
      <c r="H70" s="151">
        <v>79</v>
      </c>
    </row>
    <row r="71" spans="1:18" ht="13.8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2070</v>
      </c>
      <c r="H71" s="160">
        <f>H59+H60+H61+H69+H70</f>
        <v>2151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3.8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3.8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3.8">
      <c r="A74" s="234" t="s">
        <v>229</v>
      </c>
      <c r="B74" s="240" t="s">
        <v>230</v>
      </c>
      <c r="C74" s="150">
        <v>28</v>
      </c>
      <c r="D74" s="150">
        <v>52</v>
      </c>
      <c r="E74" s="236" t="s">
        <v>231</v>
      </c>
      <c r="F74" s="279" t="s">
        <v>232</v>
      </c>
      <c r="G74" s="151"/>
      <c r="H74" s="151"/>
    </row>
    <row r="75" spans="1:18" ht="13.8">
      <c r="A75" s="234" t="s">
        <v>76</v>
      </c>
      <c r="B75" s="248" t="s">
        <v>233</v>
      </c>
      <c r="C75" s="154">
        <f>SUM(C67:C74)</f>
        <v>39</v>
      </c>
      <c r="D75" s="154">
        <f>SUM(D67:D74)</f>
        <v>70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3.8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3.8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3.8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3.8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2070</v>
      </c>
      <c r="H79" s="161">
        <f>H71+H74+H75+H76</f>
        <v>2151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3.8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3.8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3.8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3.8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3.8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3.8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3.8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3.8">
      <c r="A87" s="234" t="s">
        <v>254</v>
      </c>
      <c r="B87" s="240" t="s">
        <v>255</v>
      </c>
      <c r="C87" s="150">
        <v>58</v>
      </c>
      <c r="D87" s="150">
        <v>44</v>
      </c>
      <c r="E87" s="162"/>
      <c r="F87" s="284"/>
      <c r="G87" s="284"/>
      <c r="H87" s="285"/>
      <c r="M87" s="156"/>
    </row>
    <row r="88" spans="1:18" ht="13.8">
      <c r="A88" s="234" t="s">
        <v>256</v>
      </c>
      <c r="B88" s="240" t="s">
        <v>257</v>
      </c>
      <c r="C88" s="150">
        <v>1652</v>
      </c>
      <c r="D88" s="150">
        <v>1243</v>
      </c>
      <c r="E88" s="262"/>
      <c r="F88" s="284"/>
      <c r="G88" s="284"/>
      <c r="H88" s="285"/>
    </row>
    <row r="89" spans="1:18" ht="13.8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3.8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3.8">
      <c r="A91" s="234" t="s">
        <v>262</v>
      </c>
      <c r="B91" s="248" t="s">
        <v>263</v>
      </c>
      <c r="C91" s="154">
        <f>SUM(C87:C90)</f>
        <v>1710</v>
      </c>
      <c r="D91" s="154">
        <f>SUM(D87:D90)</f>
        <v>1287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3.8">
      <c r="A92" s="234" t="s">
        <v>264</v>
      </c>
      <c r="B92" s="248" t="s">
        <v>265</v>
      </c>
      <c r="C92" s="150">
        <v>2</v>
      </c>
      <c r="D92" s="150">
        <v>2</v>
      </c>
      <c r="E92" s="262"/>
      <c r="F92" s="284"/>
      <c r="G92" s="284"/>
      <c r="H92" s="285"/>
    </row>
    <row r="93" spans="1:18" ht="13.8">
      <c r="A93" s="234" t="s">
        <v>266</v>
      </c>
      <c r="B93" s="286" t="s">
        <v>267</v>
      </c>
      <c r="C93" s="154">
        <f>C64+C75+C84+C91+C92</f>
        <v>2616</v>
      </c>
      <c r="D93" s="154">
        <f>D64+D75+D84+D91+D92</f>
        <v>2495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27" thickBot="1">
      <c r="A94" s="447" t="s">
        <v>268</v>
      </c>
      <c r="B94" s="287" t="s">
        <v>269</v>
      </c>
      <c r="C94" s="163">
        <f>C93+C55</f>
        <v>3950</v>
      </c>
      <c r="D94" s="163">
        <f>D93+D55</f>
        <v>4196</v>
      </c>
      <c r="E94" s="448" t="s">
        <v>270</v>
      </c>
      <c r="F94" s="288" t="s">
        <v>271</v>
      </c>
      <c r="G94" s="164">
        <f>G36+G39+G55+G79</f>
        <v>3950</v>
      </c>
      <c r="H94" s="164">
        <f>H36+H39+H55+H79</f>
        <v>4196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3.8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3.8">
      <c r="A96" s="430" t="s">
        <v>851</v>
      </c>
      <c r="B96" s="431"/>
      <c r="C96" s="149"/>
      <c r="D96" s="149"/>
      <c r="E96" s="432"/>
      <c r="F96" s="169"/>
      <c r="G96" s="170"/>
      <c r="H96" s="171"/>
      <c r="M96" s="156"/>
    </row>
    <row r="97" spans="1:13" ht="13.8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3.8">
      <c r="A98" s="44" t="s">
        <v>272</v>
      </c>
      <c r="B98" s="431"/>
      <c r="C98" s="580" t="s">
        <v>863</v>
      </c>
      <c r="D98" s="580"/>
      <c r="E98" s="580"/>
      <c r="F98" s="169"/>
      <c r="G98" s="170"/>
      <c r="H98" s="171"/>
      <c r="M98" s="156"/>
    </row>
    <row r="99" spans="1:13" ht="13.8">
      <c r="A99" s="574">
        <v>44266</v>
      </c>
      <c r="C99" s="44"/>
      <c r="D99" s="1"/>
      <c r="E99" s="44"/>
      <c r="F99" s="169"/>
      <c r="G99" s="170"/>
      <c r="H99" s="171"/>
    </row>
    <row r="100" spans="1:13" ht="13.8">
      <c r="A100" s="172"/>
      <c r="B100" s="172"/>
      <c r="C100" s="580" t="s">
        <v>864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 xr:uid="{00000000-0002-0000-00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 xr:uid="{00000000-0002-0000-00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 xr:uid="{00000000-0002-0000-00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 xr:uid="{00000000-0002-0000-0000-000003000000}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66"/>
  <sheetViews>
    <sheetView topLeftCell="A13" workbookViewId="0">
      <selection activeCell="D50" sqref="D50:H50"/>
    </sheetView>
  </sheetViews>
  <sheetFormatPr defaultColWidth="9.33203125" defaultRowHeight="12"/>
  <cols>
    <col min="1" max="1" width="48.109375" style="567" customWidth="1"/>
    <col min="2" max="2" width="12.109375" style="567" customWidth="1"/>
    <col min="3" max="3" width="13" style="544" customWidth="1"/>
    <col min="4" max="4" width="12.6640625" style="544" customWidth="1"/>
    <col min="5" max="5" width="37.33203125" style="567" customWidth="1"/>
    <col min="6" max="6" width="9" style="567" customWidth="1"/>
    <col min="7" max="7" width="11.6640625" style="544" customWidth="1"/>
    <col min="8" max="8" width="13.109375" style="544" customWidth="1"/>
    <col min="9" max="16384" width="9.332031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3.8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3.8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 xml:space="preserve"> 2020 г.</v>
      </c>
      <c r="C4" s="586"/>
      <c r="D4" s="586"/>
      <c r="E4" s="313"/>
      <c r="F4" s="465"/>
      <c r="G4" s="543"/>
      <c r="H4" s="546" t="s">
        <v>275</v>
      </c>
    </row>
    <row r="5" spans="1:18" ht="22.8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11</v>
      </c>
      <c r="D9" s="45">
        <v>10</v>
      </c>
      <c r="E9" s="297" t="s">
        <v>284</v>
      </c>
      <c r="F9" s="548" t="s">
        <v>285</v>
      </c>
      <c r="G9" s="549">
        <v>1585</v>
      </c>
      <c r="H9" s="549">
        <v>1626</v>
      </c>
    </row>
    <row r="10" spans="1:18">
      <c r="A10" s="297" t="s">
        <v>286</v>
      </c>
      <c r="B10" s="298" t="s">
        <v>287</v>
      </c>
      <c r="C10" s="45">
        <v>35</v>
      </c>
      <c r="D10" s="45">
        <v>38</v>
      </c>
      <c r="E10" s="297" t="s">
        <v>288</v>
      </c>
      <c r="F10" s="548" t="s">
        <v>289</v>
      </c>
      <c r="G10" s="549">
        <v>271</v>
      </c>
      <c r="H10" s="549"/>
    </row>
    <row r="11" spans="1:18">
      <c r="A11" s="297" t="s">
        <v>290</v>
      </c>
      <c r="B11" s="298" t="s">
        <v>291</v>
      </c>
      <c r="C11" s="45">
        <v>573</v>
      </c>
      <c r="D11" s="45">
        <v>568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40</v>
      </c>
      <c r="D12" s="45">
        <v>41</v>
      </c>
      <c r="E12" s="299" t="s">
        <v>78</v>
      </c>
      <c r="F12" s="548" t="s">
        <v>296</v>
      </c>
      <c r="G12" s="549"/>
      <c r="H12" s="549"/>
    </row>
    <row r="13" spans="1:18">
      <c r="A13" s="297" t="s">
        <v>297</v>
      </c>
      <c r="B13" s="298" t="s">
        <v>298</v>
      </c>
      <c r="C13" s="45">
        <v>8</v>
      </c>
      <c r="D13" s="45">
        <v>8</v>
      </c>
      <c r="E13" s="300" t="s">
        <v>51</v>
      </c>
      <c r="F13" s="550" t="s">
        <v>299</v>
      </c>
      <c r="G13" s="547">
        <f>SUM(G9:G12)</f>
        <v>1856</v>
      </c>
      <c r="H13" s="547">
        <f>SUM(H9:H12)</f>
        <v>1626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/>
      <c r="H15" s="549"/>
    </row>
    <row r="16" spans="1:18">
      <c r="A16" s="297" t="s">
        <v>306</v>
      </c>
      <c r="B16" s="298" t="s">
        <v>307</v>
      </c>
      <c r="C16" s="46">
        <v>371</v>
      </c>
      <c r="D16" s="46">
        <v>178</v>
      </c>
      <c r="E16" s="297" t="s">
        <v>308</v>
      </c>
      <c r="F16" s="551" t="s">
        <v>309</v>
      </c>
      <c r="G16" s="554"/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1038</v>
      </c>
      <c r="D19" s="48">
        <f>SUM(D9:D15)+D16</f>
        <v>843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/>
      <c r="D22" s="45"/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>
        <v>2</v>
      </c>
      <c r="D25" s="45">
        <v>5</v>
      </c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2</v>
      </c>
      <c r="D26" s="48">
        <f>SUM(D22:D25)</f>
        <v>5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1040</v>
      </c>
      <c r="D28" s="49">
        <f>D26+D19</f>
        <v>848</v>
      </c>
      <c r="E28" s="126" t="s">
        <v>338</v>
      </c>
      <c r="F28" s="553" t="s">
        <v>339</v>
      </c>
      <c r="G28" s="547">
        <f>G13+G15+G24</f>
        <v>1856</v>
      </c>
      <c r="H28" s="547">
        <f>H13+H15+H24</f>
        <v>1626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816</v>
      </c>
      <c r="D30" s="49">
        <f>IF((H28-D28)&gt;0,H28-D28,0)</f>
        <v>778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852</v>
      </c>
      <c r="B31" s="305" t="s">
        <v>344</v>
      </c>
      <c r="C31" s="45"/>
      <c r="D31" s="45"/>
      <c r="E31" s="295" t="s">
        <v>855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1040</v>
      </c>
      <c r="D33" s="48">
        <f>D28-D31+D32</f>
        <v>848</v>
      </c>
      <c r="E33" s="126" t="s">
        <v>352</v>
      </c>
      <c r="F33" s="553" t="s">
        <v>353</v>
      </c>
      <c r="G33" s="52">
        <f>G32-G31+G28</f>
        <v>1856</v>
      </c>
      <c r="H33" s="52">
        <f>H32-H31+H28</f>
        <v>1626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816</v>
      </c>
      <c r="D34" s="49">
        <f>IF((H33-D33)&gt;0,H33-D33,0)</f>
        <v>778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81</v>
      </c>
      <c r="D35" s="48">
        <f>D36+D37+D38</f>
        <v>78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>
        <v>81</v>
      </c>
      <c r="D36" s="45">
        <v>78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735</v>
      </c>
      <c r="D39" s="459">
        <f>+IF((H33-D33-D35)&gt;0,H33-D33-D35,0)</f>
        <v>700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735</v>
      </c>
      <c r="D41" s="51">
        <f>IF(H39=0,IF(D39-D40&gt;0,D39-D40+H40,0),IF(H39-H40&lt;0,H40-H39+D39,0))</f>
        <v>700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1856</v>
      </c>
      <c r="D42" s="52">
        <f>D33+D35+D39</f>
        <v>1626</v>
      </c>
      <c r="E42" s="127" t="s">
        <v>379</v>
      </c>
      <c r="F42" s="128" t="s">
        <v>380</v>
      </c>
      <c r="G42" s="52">
        <f>G39+G33</f>
        <v>1856</v>
      </c>
      <c r="H42" s="52">
        <f>H39+H33</f>
        <v>1626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860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44266</v>
      </c>
      <c r="C48" s="426" t="s">
        <v>381</v>
      </c>
      <c r="D48" s="583" t="s">
        <v>865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867</v>
      </c>
      <c r="D50" s="584" t="s">
        <v>866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 xr:uid="{00000000-0002-0000-0100-000001000000}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2"/>
  <sheetViews>
    <sheetView topLeftCell="A13" workbookViewId="0">
      <selection activeCell="A51" sqref="A51"/>
    </sheetView>
  </sheetViews>
  <sheetFormatPr defaultColWidth="9.33203125" defaultRowHeight="12"/>
  <cols>
    <col min="1" max="1" width="69.88671875" style="130" customWidth="1"/>
    <col min="2" max="2" width="36.109375" style="130" customWidth="1"/>
    <col min="3" max="3" width="22.109375" style="542" customWidth="1"/>
    <col min="4" max="4" width="21.33203125" style="542" customWidth="1"/>
    <col min="5" max="5" width="10.109375" style="130" customWidth="1"/>
    <col min="6" max="6" width="12" style="130" customWidth="1"/>
    <col min="7" max="16384" width="9.332031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3.8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 xml:space="preserve"> 2020 г.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1825</v>
      </c>
      <c r="D10" s="53">
        <v>1951</v>
      </c>
      <c r="E10" s="129"/>
      <c r="F10" s="129"/>
    </row>
    <row r="11" spans="1:13">
      <c r="A11" s="331" t="s">
        <v>388</v>
      </c>
      <c r="B11" s="332" t="s">
        <v>389</v>
      </c>
      <c r="C11" s="53">
        <v>-217</v>
      </c>
      <c r="D11" s="53">
        <v>-417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-49</v>
      </c>
      <c r="D13" s="53">
        <v>-46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-150</v>
      </c>
      <c r="D15" s="53">
        <v>-121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-254</v>
      </c>
      <c r="D19" s="53">
        <v>-397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1155</v>
      </c>
      <c r="D20" s="54">
        <f>SUM(D10:D19)</f>
        <v>970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>
        <v>271</v>
      </c>
      <c r="D22" s="53"/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>
        <v>-146</v>
      </c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125</v>
      </c>
      <c r="D32" s="54">
        <f>SUM(D22:D31)</f>
        <v>0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/>
      <c r="D36" s="53"/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/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>
        <v>-855</v>
      </c>
      <c r="D40" s="53">
        <v>-203</v>
      </c>
      <c r="E40" s="129"/>
      <c r="F40" s="129"/>
    </row>
    <row r="41" spans="1:8">
      <c r="A41" s="331" t="s">
        <v>445</v>
      </c>
      <c r="B41" s="332" t="s">
        <v>446</v>
      </c>
      <c r="C41" s="53">
        <v>-2</v>
      </c>
      <c r="D41" s="53">
        <v>-5</v>
      </c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-857</v>
      </c>
      <c r="D42" s="54">
        <f>SUM(D34:D41)</f>
        <v>-208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423</v>
      </c>
      <c r="D43" s="54">
        <f>D42+D32+D20</f>
        <v>762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1287</v>
      </c>
      <c r="D44" s="131">
        <v>525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1710</v>
      </c>
      <c r="D45" s="54">
        <f>D44+D43</f>
        <v>1287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1710</v>
      </c>
      <c r="D46" s="55">
        <v>1287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872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863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864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 xr:uid="{00000000-0009-0000-0000-000002000000}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 xr:uid="{00000000-0002-0000-0200-000038000000}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537"/>
  <sheetViews>
    <sheetView workbookViewId="0">
      <selection activeCell="D38" sqref="D38:E38"/>
    </sheetView>
  </sheetViews>
  <sheetFormatPr defaultColWidth="9.33203125" defaultRowHeight="12"/>
  <cols>
    <col min="1" max="1" width="48.44140625" style="538" customWidth="1"/>
    <col min="2" max="2" width="8.33203125" style="539" customWidth="1"/>
    <col min="3" max="3" width="9.109375" style="2" customWidth="1"/>
    <col min="4" max="4" width="9.33203125" style="2" customWidth="1"/>
    <col min="5" max="5" width="8.6640625" style="2" customWidth="1"/>
    <col min="6" max="6" width="7.44140625" style="2" customWidth="1"/>
    <col min="7" max="7" width="9.6640625" style="2" customWidth="1"/>
    <col min="8" max="8" width="7.44140625" style="2" customWidth="1"/>
    <col min="9" max="9" width="8.33203125" style="2" customWidth="1"/>
    <col min="10" max="10" width="8" style="2" customWidth="1"/>
    <col min="11" max="11" width="11.109375" style="2" customWidth="1"/>
    <col min="12" max="12" width="12.88671875" style="2" customWidth="1"/>
    <col min="13" max="13" width="15.88671875" style="2" customWidth="1"/>
    <col min="14" max="14" width="11" style="2" customWidth="1"/>
    <col min="15" max="16384" width="9.332031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 xml:space="preserve"> 2020 г.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57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2045</v>
      </c>
      <c r="J11" s="57">
        <f>'справка №1-БАЛАНС'!H29+'справка №1-БАЛАНС'!H32</f>
        <v>0</v>
      </c>
      <c r="K11" s="59"/>
      <c r="L11" s="343">
        <f>SUM(C11:K11)</f>
        <v>2045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2045</v>
      </c>
      <c r="J15" s="60">
        <f t="shared" si="2"/>
        <v>0</v>
      </c>
      <c r="K15" s="60">
        <f t="shared" si="2"/>
        <v>0</v>
      </c>
      <c r="L15" s="343">
        <f t="shared" si="1"/>
        <v>2045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735</v>
      </c>
      <c r="J16" s="344">
        <f>+'справка №1-БАЛАНС'!G32</f>
        <v>0</v>
      </c>
      <c r="K16" s="59"/>
      <c r="L16" s="343">
        <f t="shared" si="1"/>
        <v>735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-900</v>
      </c>
      <c r="J17" s="61">
        <f>J18+J19</f>
        <v>0</v>
      </c>
      <c r="K17" s="61">
        <f t="shared" si="3"/>
        <v>0</v>
      </c>
      <c r="L17" s="343">
        <f t="shared" si="1"/>
        <v>-900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>
        <v>-900</v>
      </c>
      <c r="J18" s="59"/>
      <c r="K18" s="59"/>
      <c r="L18" s="343">
        <f t="shared" si="1"/>
        <v>-900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1880</v>
      </c>
      <c r="J29" s="58">
        <f t="shared" si="6"/>
        <v>0</v>
      </c>
      <c r="K29" s="58">
        <f t="shared" si="6"/>
        <v>0</v>
      </c>
      <c r="L29" s="343">
        <f t="shared" si="1"/>
        <v>1880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1880</v>
      </c>
      <c r="J32" s="58">
        <f t="shared" si="7"/>
        <v>0</v>
      </c>
      <c r="K32" s="58">
        <f t="shared" si="7"/>
        <v>0</v>
      </c>
      <c r="L32" s="343">
        <f t="shared" si="1"/>
        <v>1880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873</v>
      </c>
      <c r="B38" s="591"/>
      <c r="C38" s="591"/>
      <c r="D38" s="591" t="s">
        <v>818</v>
      </c>
      <c r="E38" s="591"/>
      <c r="F38" s="591"/>
      <c r="G38" s="591"/>
      <c r="H38" s="591"/>
      <c r="I38" s="591"/>
      <c r="J38" s="15" t="s">
        <v>870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 xr:uid="{00000000-0002-0000-0300-000001000000}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B232"/>
  <sheetViews>
    <sheetView topLeftCell="A13" workbookViewId="0">
      <selection activeCell="G49" sqref="G49"/>
    </sheetView>
  </sheetViews>
  <sheetFormatPr defaultColWidth="10.6640625" defaultRowHeight="12"/>
  <cols>
    <col min="1" max="1" width="4.109375" style="21" customWidth="1"/>
    <col min="2" max="2" width="31" style="21" customWidth="1"/>
    <col min="3" max="3" width="9.33203125" style="21" customWidth="1"/>
    <col min="4" max="6" width="9.44140625" style="21" customWidth="1"/>
    <col min="7" max="7" width="8.88671875" style="21" customWidth="1"/>
    <col min="8" max="8" width="15" style="21" customWidth="1"/>
    <col min="9" max="9" width="11" style="21" customWidth="1"/>
    <col min="10" max="10" width="12.44140625" style="21" customWidth="1"/>
    <col min="11" max="11" width="9.33203125" style="21" customWidth="1"/>
    <col min="12" max="12" width="10.6640625" style="21" customWidth="1"/>
    <col min="13" max="13" width="9.6640625" style="21" customWidth="1"/>
    <col min="14" max="14" width="8.44140625" style="21" customWidth="1"/>
    <col min="15" max="15" width="13.88671875" style="21" customWidth="1"/>
    <col min="16" max="16" width="12.109375" style="21" customWidth="1"/>
    <col min="17" max="17" width="13.109375" style="21" customWidth="1"/>
    <col min="18" max="18" width="11.33203125" style="21" customWidth="1"/>
    <col min="19" max="16384" width="10.664062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3.8">
      <c r="A3" s="597" t="s">
        <v>5</v>
      </c>
      <c r="B3" s="598"/>
      <c r="C3" s="600" t="str">
        <f>'справка №1-БАЛАНС'!E5</f>
        <v xml:space="preserve"> 2020 г.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5.6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 ht="11.4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118</v>
      </c>
      <c r="E9" s="188"/>
      <c r="F9" s="188"/>
      <c r="G9" s="73">
        <f>D9+E9-F9</f>
        <v>118</v>
      </c>
      <c r="H9" s="64"/>
      <c r="I9" s="64"/>
      <c r="J9" s="73">
        <f>G9+H9-I9</f>
        <v>118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118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2</v>
      </c>
      <c r="E10" s="188">
        <v>122</v>
      </c>
      <c r="F10" s="188"/>
      <c r="G10" s="73">
        <f t="shared" ref="G10:G39" si="2">D10+E10-F10</f>
        <v>124</v>
      </c>
      <c r="H10" s="64"/>
      <c r="I10" s="64"/>
      <c r="J10" s="73">
        <f t="shared" ref="J10:J39" si="3">G10+H10-I10</f>
        <v>124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124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5255</v>
      </c>
      <c r="E11" s="188">
        <v>84</v>
      </c>
      <c r="F11" s="188"/>
      <c r="G11" s="73">
        <f t="shared" si="2"/>
        <v>5339</v>
      </c>
      <c r="H11" s="64"/>
      <c r="I11" s="64"/>
      <c r="J11" s="73">
        <f t="shared" si="3"/>
        <v>5339</v>
      </c>
      <c r="K11" s="64">
        <v>4455</v>
      </c>
      <c r="L11" s="64">
        <v>528</v>
      </c>
      <c r="M11" s="64"/>
      <c r="N11" s="73">
        <f t="shared" si="4"/>
        <v>4983</v>
      </c>
      <c r="O11" s="64"/>
      <c r="P11" s="64"/>
      <c r="Q11" s="73">
        <f t="shared" si="0"/>
        <v>4983</v>
      </c>
      <c r="R11" s="73">
        <f t="shared" si="1"/>
        <v>356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/>
      <c r="F12" s="188"/>
      <c r="G12" s="73">
        <f t="shared" si="2"/>
        <v>1134</v>
      </c>
      <c r="H12" s="64"/>
      <c r="I12" s="64"/>
      <c r="J12" s="73">
        <f t="shared" si="3"/>
        <v>1134</v>
      </c>
      <c r="K12" s="64">
        <v>353</v>
      </c>
      <c r="L12" s="64">
        <v>45</v>
      </c>
      <c r="M12" s="64"/>
      <c r="N12" s="73">
        <f t="shared" si="4"/>
        <v>398</v>
      </c>
      <c r="O12" s="64"/>
      <c r="P12" s="64"/>
      <c r="Q12" s="73">
        <f t="shared" si="0"/>
        <v>398</v>
      </c>
      <c r="R12" s="73">
        <f t="shared" si="1"/>
        <v>736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857</v>
      </c>
      <c r="B15" s="373" t="s">
        <v>858</v>
      </c>
      <c r="C15" s="455" t="s">
        <v>859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6509</v>
      </c>
      <c r="E17" s="193">
        <f>SUM(E9:E16)</f>
        <v>206</v>
      </c>
      <c r="F17" s="193">
        <f>SUM(F9:F16)</f>
        <v>0</v>
      </c>
      <c r="G17" s="73">
        <f t="shared" si="2"/>
        <v>6715</v>
      </c>
      <c r="H17" s="74">
        <f>SUM(H9:H16)</f>
        <v>0</v>
      </c>
      <c r="I17" s="74">
        <f>SUM(I9:I16)</f>
        <v>0</v>
      </c>
      <c r="J17" s="73">
        <f t="shared" si="3"/>
        <v>6715</v>
      </c>
      <c r="K17" s="74">
        <f>SUM(K9:K16)</f>
        <v>4808</v>
      </c>
      <c r="L17" s="74">
        <f>SUM(L9:L16)</f>
        <v>573</v>
      </c>
      <c r="M17" s="74">
        <f>SUM(M9:M16)</f>
        <v>0</v>
      </c>
      <c r="N17" s="73">
        <f t="shared" si="4"/>
        <v>5381</v>
      </c>
      <c r="O17" s="74">
        <f>SUM(O9:O16)</f>
        <v>0</v>
      </c>
      <c r="P17" s="74">
        <f>SUM(P9:P16)</f>
        <v>0</v>
      </c>
      <c r="Q17" s="73">
        <f t="shared" si="5"/>
        <v>5381</v>
      </c>
      <c r="R17" s="73">
        <f t="shared" si="6"/>
        <v>1334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837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853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854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6509</v>
      </c>
      <c r="E40" s="437">
        <f>E17+E18+E19+E25+E38+E39</f>
        <v>206</v>
      </c>
      <c r="F40" s="437">
        <f t="shared" ref="F40:R40" si="13">F17+F18+F19+F25+F38+F39</f>
        <v>0</v>
      </c>
      <c r="G40" s="437">
        <f t="shared" si="13"/>
        <v>6715</v>
      </c>
      <c r="H40" s="437">
        <f t="shared" si="13"/>
        <v>0</v>
      </c>
      <c r="I40" s="437">
        <f t="shared" si="13"/>
        <v>0</v>
      </c>
      <c r="J40" s="437">
        <f t="shared" si="13"/>
        <v>6715</v>
      </c>
      <c r="K40" s="437">
        <f t="shared" si="13"/>
        <v>4808</v>
      </c>
      <c r="L40" s="437">
        <f t="shared" si="13"/>
        <v>573</v>
      </c>
      <c r="M40" s="437">
        <f t="shared" si="13"/>
        <v>0</v>
      </c>
      <c r="N40" s="437">
        <f t="shared" si="13"/>
        <v>5381</v>
      </c>
      <c r="O40" s="437">
        <f t="shared" si="13"/>
        <v>0</v>
      </c>
      <c r="P40" s="437">
        <f t="shared" si="13"/>
        <v>0</v>
      </c>
      <c r="Q40" s="437">
        <f t="shared" si="13"/>
        <v>5381</v>
      </c>
      <c r="R40" s="437">
        <f t="shared" si="13"/>
        <v>1334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874</v>
      </c>
      <c r="C44" s="353"/>
      <c r="D44" s="354"/>
      <c r="E44" s="354"/>
      <c r="F44" s="354"/>
      <c r="G44" s="350"/>
      <c r="H44" s="355" t="s">
        <v>869</v>
      </c>
      <c r="I44" s="355"/>
      <c r="J44" s="355"/>
      <c r="K44" s="612"/>
      <c r="L44" s="612"/>
      <c r="M44" s="612"/>
      <c r="N44" s="612"/>
      <c r="O44" s="601" t="s">
        <v>864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 xr:uid="{00000000-0002-0000-04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 xr:uid="{00000000-0002-0000-0400-000001000000}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A115"/>
  <sheetViews>
    <sheetView topLeftCell="A73" workbookViewId="0">
      <selection activeCell="E110" sqref="E110"/>
    </sheetView>
  </sheetViews>
  <sheetFormatPr defaultColWidth="10.6640625" defaultRowHeight="12"/>
  <cols>
    <col min="1" max="1" width="39.109375" style="21" customWidth="1"/>
    <col min="2" max="2" width="10.44140625" style="101" customWidth="1"/>
    <col min="3" max="3" width="22.6640625" style="21" customWidth="1"/>
    <col min="4" max="4" width="21.33203125" style="21" customWidth="1"/>
    <col min="5" max="5" width="13.109375" style="21" customWidth="1"/>
    <col min="6" max="6" width="14.88671875" style="21" customWidth="1"/>
    <col min="7" max="26" width="10.6640625" style="21" hidden="1" customWidth="1"/>
    <col min="27" max="16384" width="10.6640625" style="21"/>
  </cols>
  <sheetData>
    <row r="1" spans="1:15" ht="24" customHeight="1">
      <c r="A1" s="616" t="s">
        <v>607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3.8">
      <c r="A4" s="493" t="s">
        <v>5</v>
      </c>
      <c r="B4" s="617" t="str">
        <f>'справка №1-БАЛАНС'!E5</f>
        <v xml:space="preserve"> 2020 г.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608</v>
      </c>
      <c r="B5" s="495"/>
      <c r="C5" s="496"/>
      <c r="D5" s="106"/>
      <c r="E5" s="497" t="s">
        <v>609</v>
      </c>
    </row>
    <row r="6" spans="1:15" s="99" customFormat="1" ht="11.4">
      <c r="A6" s="388" t="s">
        <v>463</v>
      </c>
      <c r="B6" s="389" t="s">
        <v>8</v>
      </c>
      <c r="C6" s="390" t="s">
        <v>610</v>
      </c>
      <c r="D6" s="137" t="s">
        <v>611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 ht="11.4">
      <c r="A7" s="388"/>
      <c r="B7" s="391"/>
      <c r="C7" s="390"/>
      <c r="D7" s="392" t="s">
        <v>612</v>
      </c>
      <c r="E7" s="123" t="s">
        <v>613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 ht="11.4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614</v>
      </c>
      <c r="B9" s="393" t="s">
        <v>615</v>
      </c>
      <c r="C9" s="107"/>
      <c r="D9" s="107"/>
      <c r="E9" s="119">
        <f>C9-D9</f>
        <v>0</v>
      </c>
      <c r="F9" s="105"/>
    </row>
    <row r="10" spans="1:15">
      <c r="A10" s="392" t="s">
        <v>616</v>
      </c>
      <c r="B10" s="394"/>
      <c r="C10" s="103"/>
      <c r="D10" s="103"/>
      <c r="E10" s="119"/>
      <c r="F10" s="105"/>
    </row>
    <row r="11" spans="1:15">
      <c r="A11" s="395" t="s">
        <v>617</v>
      </c>
      <c r="B11" s="396" t="s">
        <v>618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619</v>
      </c>
      <c r="B12" s="396" t="s">
        <v>620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621</v>
      </c>
      <c r="B13" s="396" t="s">
        <v>622</v>
      </c>
      <c r="C13" s="107"/>
      <c r="D13" s="107"/>
      <c r="E13" s="119">
        <f t="shared" si="0"/>
        <v>0</v>
      </c>
      <c r="F13" s="105"/>
    </row>
    <row r="14" spans="1:15">
      <c r="A14" s="395" t="s">
        <v>623</v>
      </c>
      <c r="B14" s="396" t="s">
        <v>624</v>
      </c>
      <c r="C14" s="107"/>
      <c r="D14" s="107"/>
      <c r="E14" s="119">
        <f t="shared" si="0"/>
        <v>0</v>
      </c>
      <c r="F14" s="105"/>
    </row>
    <row r="15" spans="1:15">
      <c r="A15" s="395" t="s">
        <v>625</v>
      </c>
      <c r="B15" s="396" t="s">
        <v>626</v>
      </c>
      <c r="C15" s="107"/>
      <c r="D15" s="107"/>
      <c r="E15" s="119">
        <f t="shared" si="0"/>
        <v>0</v>
      </c>
      <c r="F15" s="105"/>
    </row>
    <row r="16" spans="1:15">
      <c r="A16" s="395" t="s">
        <v>627</v>
      </c>
      <c r="B16" s="396" t="s">
        <v>628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629</v>
      </c>
      <c r="B17" s="396" t="s">
        <v>630</v>
      </c>
      <c r="C17" s="107"/>
      <c r="D17" s="107"/>
      <c r="E17" s="119">
        <f t="shared" si="0"/>
        <v>0</v>
      </c>
      <c r="F17" s="105"/>
    </row>
    <row r="18" spans="1:15">
      <c r="A18" s="395" t="s">
        <v>623</v>
      </c>
      <c r="B18" s="396" t="s">
        <v>631</v>
      </c>
      <c r="C18" s="107"/>
      <c r="D18" s="107"/>
      <c r="E18" s="119">
        <f t="shared" si="0"/>
        <v>0</v>
      </c>
      <c r="F18" s="105"/>
    </row>
    <row r="19" spans="1:15">
      <c r="A19" s="397" t="s">
        <v>632</v>
      </c>
      <c r="B19" s="393" t="s">
        <v>633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634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635</v>
      </c>
      <c r="B21" s="393" t="s">
        <v>636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637</v>
      </c>
      <c r="B23" s="398"/>
      <c r="C23" s="118"/>
      <c r="D23" s="103"/>
      <c r="E23" s="119"/>
      <c r="F23" s="105"/>
    </row>
    <row r="24" spans="1:15">
      <c r="A24" s="395" t="s">
        <v>638</v>
      </c>
      <c r="B24" s="396" t="s">
        <v>639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640</v>
      </c>
      <c r="B25" s="396" t="s">
        <v>641</v>
      </c>
      <c r="C25" s="107"/>
      <c r="D25" s="107"/>
      <c r="E25" s="119">
        <f t="shared" si="0"/>
        <v>0</v>
      </c>
      <c r="F25" s="105"/>
    </row>
    <row r="26" spans="1:15">
      <c r="A26" s="395" t="s">
        <v>642</v>
      </c>
      <c r="B26" s="396" t="s">
        <v>643</v>
      </c>
      <c r="C26" s="107"/>
      <c r="D26" s="107"/>
      <c r="E26" s="119">
        <f t="shared" si="0"/>
        <v>0</v>
      </c>
      <c r="F26" s="105"/>
    </row>
    <row r="27" spans="1:15">
      <c r="A27" s="395" t="s">
        <v>644</v>
      </c>
      <c r="B27" s="396" t="s">
        <v>645</v>
      </c>
      <c r="C27" s="107"/>
      <c r="D27" s="107"/>
      <c r="E27" s="119">
        <f t="shared" si="0"/>
        <v>0</v>
      </c>
      <c r="F27" s="105"/>
    </row>
    <row r="28" spans="1:15">
      <c r="A28" s="395" t="s">
        <v>646</v>
      </c>
      <c r="B28" s="396" t="s">
        <v>647</v>
      </c>
      <c r="C28" s="107">
        <v>11</v>
      </c>
      <c r="D28" s="107">
        <v>11</v>
      </c>
      <c r="E28" s="119">
        <f t="shared" si="0"/>
        <v>0</v>
      </c>
      <c r="F28" s="105"/>
    </row>
    <row r="29" spans="1:15">
      <c r="A29" s="395" t="s">
        <v>648</v>
      </c>
      <c r="B29" s="396" t="s">
        <v>649</v>
      </c>
      <c r="C29" s="107"/>
      <c r="D29" s="107"/>
      <c r="E29" s="119">
        <f t="shared" si="0"/>
        <v>0</v>
      </c>
      <c r="F29" s="105"/>
    </row>
    <row r="30" spans="1:15">
      <c r="A30" s="395" t="s">
        <v>650</v>
      </c>
      <c r="B30" s="396" t="s">
        <v>651</v>
      </c>
      <c r="C30" s="107"/>
      <c r="D30" s="107"/>
      <c r="E30" s="119">
        <f t="shared" si="0"/>
        <v>0</v>
      </c>
      <c r="F30" s="105"/>
    </row>
    <row r="31" spans="1:15">
      <c r="A31" s="395" t="s">
        <v>652</v>
      </c>
      <c r="B31" s="396" t="s">
        <v>653</v>
      </c>
      <c r="C31" s="107"/>
      <c r="D31" s="107"/>
      <c r="E31" s="119">
        <f t="shared" si="0"/>
        <v>0</v>
      </c>
      <c r="F31" s="105"/>
    </row>
    <row r="32" spans="1:15">
      <c r="A32" s="395" t="s">
        <v>654</v>
      </c>
      <c r="B32" s="396" t="s">
        <v>655</v>
      </c>
      <c r="C32" s="107"/>
      <c r="D32" s="107"/>
      <c r="E32" s="119">
        <f t="shared" si="0"/>
        <v>0</v>
      </c>
      <c r="F32" s="105"/>
    </row>
    <row r="33" spans="1:27">
      <c r="A33" s="395" t="s">
        <v>656</v>
      </c>
      <c r="B33" s="396" t="s">
        <v>657</v>
      </c>
      <c r="C33" s="104">
        <f>SUM(C34:C37)</f>
        <v>28</v>
      </c>
      <c r="D33" s="104">
        <f>SUM(D34:D37)</f>
        <v>28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658</v>
      </c>
      <c r="B34" s="396" t="s">
        <v>659</v>
      </c>
      <c r="C34" s="107"/>
      <c r="D34" s="107"/>
      <c r="E34" s="119">
        <f t="shared" si="0"/>
        <v>0</v>
      </c>
      <c r="F34" s="105"/>
    </row>
    <row r="35" spans="1:27">
      <c r="A35" s="395" t="s">
        <v>660</v>
      </c>
      <c r="B35" s="396" t="s">
        <v>661</v>
      </c>
      <c r="C35" s="107">
        <v>28</v>
      </c>
      <c r="D35" s="107">
        <v>28</v>
      </c>
      <c r="E35" s="119">
        <f t="shared" si="0"/>
        <v>0</v>
      </c>
      <c r="F35" s="105"/>
    </row>
    <row r="36" spans="1:27">
      <c r="A36" s="395" t="s">
        <v>662</v>
      </c>
      <c r="B36" s="396" t="s">
        <v>663</v>
      </c>
      <c r="C36" s="107"/>
      <c r="D36" s="107"/>
      <c r="E36" s="119">
        <f t="shared" si="0"/>
        <v>0</v>
      </c>
      <c r="F36" s="105"/>
    </row>
    <row r="37" spans="1:27">
      <c r="A37" s="395" t="s">
        <v>664</v>
      </c>
      <c r="B37" s="396" t="s">
        <v>665</v>
      </c>
      <c r="C37" s="107"/>
      <c r="D37" s="107"/>
      <c r="E37" s="119">
        <f t="shared" si="0"/>
        <v>0</v>
      </c>
      <c r="F37" s="105"/>
    </row>
    <row r="38" spans="1:27">
      <c r="A38" s="395" t="s">
        <v>666</v>
      </c>
      <c r="B38" s="396" t="s">
        <v>667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668</v>
      </c>
      <c r="B39" s="396" t="s">
        <v>669</v>
      </c>
      <c r="C39" s="107"/>
      <c r="D39" s="107"/>
      <c r="E39" s="119">
        <f t="shared" si="0"/>
        <v>0</v>
      </c>
      <c r="F39" s="105"/>
    </row>
    <row r="40" spans="1:27">
      <c r="A40" s="395" t="s">
        <v>670</v>
      </c>
      <c r="B40" s="396" t="s">
        <v>671</v>
      </c>
      <c r="C40" s="107"/>
      <c r="D40" s="107"/>
      <c r="E40" s="119">
        <f t="shared" si="0"/>
        <v>0</v>
      </c>
      <c r="F40" s="105"/>
    </row>
    <row r="41" spans="1:27">
      <c r="A41" s="395" t="s">
        <v>672</v>
      </c>
      <c r="B41" s="396" t="s">
        <v>673</v>
      </c>
      <c r="C41" s="107"/>
      <c r="D41" s="107"/>
      <c r="E41" s="119">
        <f t="shared" si="0"/>
        <v>0</v>
      </c>
      <c r="F41" s="105"/>
    </row>
    <row r="42" spans="1:27">
      <c r="A42" s="395" t="s">
        <v>674</v>
      </c>
      <c r="B42" s="396" t="s">
        <v>675</v>
      </c>
      <c r="C42" s="107"/>
      <c r="D42" s="107"/>
      <c r="E42" s="119">
        <f t="shared" si="0"/>
        <v>0</v>
      </c>
      <c r="F42" s="105"/>
    </row>
    <row r="43" spans="1:27">
      <c r="A43" s="397" t="s">
        <v>676</v>
      </c>
      <c r="B43" s="393" t="s">
        <v>677</v>
      </c>
      <c r="C43" s="103">
        <f>C24+C28+C29+C31+C30+C32+C33+C38</f>
        <v>39</v>
      </c>
      <c r="D43" s="103">
        <f>D24+D28+D29+D31+D30+D32+D33+D38</f>
        <v>39</v>
      </c>
      <c r="E43" s="117">
        <f>E24+E28+E29+E31+E30+E32+E33+E38</f>
        <v>0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678</v>
      </c>
      <c r="B44" s="394" t="s">
        <v>679</v>
      </c>
      <c r="C44" s="102">
        <f>C43+C21+C19+C9</f>
        <v>39</v>
      </c>
      <c r="D44" s="102">
        <f>D43+D21+D19+D9</f>
        <v>39</v>
      </c>
      <c r="E44" s="117">
        <f>E43+E21+E19+E9</f>
        <v>0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680</v>
      </c>
      <c r="B47" s="400"/>
      <c r="C47" s="402"/>
      <c r="D47" s="402"/>
      <c r="E47" s="402"/>
      <c r="F47" s="121" t="s">
        <v>275</v>
      </c>
    </row>
    <row r="48" spans="1:27" s="99" customFormat="1" ht="22.8">
      <c r="A48" s="388" t="s">
        <v>463</v>
      </c>
      <c r="B48" s="389" t="s">
        <v>8</v>
      </c>
      <c r="C48" s="403" t="s">
        <v>681</v>
      </c>
      <c r="D48" s="137" t="s">
        <v>682</v>
      </c>
      <c r="E48" s="137"/>
      <c r="F48" s="137" t="s">
        <v>683</v>
      </c>
    </row>
    <row r="49" spans="1:16" s="99" customFormat="1" ht="11.4">
      <c r="A49" s="388"/>
      <c r="B49" s="391"/>
      <c r="C49" s="403"/>
      <c r="D49" s="392" t="s">
        <v>612</v>
      </c>
      <c r="E49" s="392" t="s">
        <v>613</v>
      </c>
      <c r="F49" s="137"/>
    </row>
    <row r="50" spans="1:16" s="99" customFormat="1" ht="11.4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684</v>
      </c>
      <c r="B51" s="398"/>
      <c r="C51" s="102"/>
      <c r="D51" s="102"/>
      <c r="E51" s="102"/>
      <c r="F51" s="404"/>
    </row>
    <row r="52" spans="1:16">
      <c r="A52" s="395" t="s">
        <v>685</v>
      </c>
      <c r="B52" s="396" t="s">
        <v>686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687</v>
      </c>
      <c r="B53" s="396" t="s">
        <v>688</v>
      </c>
      <c r="C53" s="107"/>
      <c r="D53" s="107"/>
      <c r="E53" s="118">
        <f>C53-D53</f>
        <v>0</v>
      </c>
      <c r="F53" s="107"/>
    </row>
    <row r="54" spans="1:16">
      <c r="A54" s="395" t="s">
        <v>689</v>
      </c>
      <c r="B54" s="396" t="s">
        <v>690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674</v>
      </c>
      <c r="B55" s="396" t="s">
        <v>691</v>
      </c>
      <c r="C55" s="107"/>
      <c r="D55" s="107"/>
      <c r="E55" s="118">
        <f t="shared" si="1"/>
        <v>0</v>
      </c>
      <c r="F55" s="107"/>
    </row>
    <row r="56" spans="1:16" ht="24">
      <c r="A56" s="395" t="s">
        <v>692</v>
      </c>
      <c r="B56" s="396" t="s">
        <v>693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694</v>
      </c>
      <c r="B57" s="396" t="s">
        <v>695</v>
      </c>
      <c r="C57" s="107"/>
      <c r="D57" s="107"/>
      <c r="E57" s="118">
        <f t="shared" si="1"/>
        <v>0</v>
      </c>
      <c r="F57" s="107"/>
    </row>
    <row r="58" spans="1:16">
      <c r="A58" s="405" t="s">
        <v>696</v>
      </c>
      <c r="B58" s="396" t="s">
        <v>697</v>
      </c>
      <c r="C58" s="108"/>
      <c r="D58" s="108"/>
      <c r="E58" s="118">
        <f t="shared" si="1"/>
        <v>0</v>
      </c>
      <c r="F58" s="108"/>
    </row>
    <row r="59" spans="1:16">
      <c r="A59" s="405" t="s">
        <v>698</v>
      </c>
      <c r="B59" s="396" t="s">
        <v>699</v>
      </c>
      <c r="C59" s="107"/>
      <c r="D59" s="107"/>
      <c r="E59" s="118">
        <f t="shared" si="1"/>
        <v>0</v>
      </c>
      <c r="F59" s="107"/>
    </row>
    <row r="60" spans="1:16">
      <c r="A60" s="405" t="s">
        <v>696</v>
      </c>
      <c r="B60" s="396" t="s">
        <v>700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701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702</v>
      </c>
      <c r="C62" s="107"/>
      <c r="D62" s="107"/>
      <c r="E62" s="118">
        <f t="shared" si="1"/>
        <v>0</v>
      </c>
      <c r="F62" s="109"/>
    </row>
    <row r="63" spans="1:16">
      <c r="A63" s="395" t="s">
        <v>703</v>
      </c>
      <c r="B63" s="396" t="s">
        <v>704</v>
      </c>
      <c r="C63" s="107"/>
      <c r="D63" s="107"/>
      <c r="E63" s="118">
        <f t="shared" si="1"/>
        <v>0</v>
      </c>
      <c r="F63" s="109"/>
    </row>
    <row r="64" spans="1:16">
      <c r="A64" s="395" t="s">
        <v>705</v>
      </c>
      <c r="B64" s="396" t="s">
        <v>706</v>
      </c>
      <c r="C64" s="107"/>
      <c r="D64" s="107"/>
      <c r="E64" s="118">
        <f t="shared" si="1"/>
        <v>0</v>
      </c>
      <c r="F64" s="109"/>
    </row>
    <row r="65" spans="1:16">
      <c r="A65" s="395" t="s">
        <v>707</v>
      </c>
      <c r="B65" s="396" t="s">
        <v>708</v>
      </c>
      <c r="C65" s="108"/>
      <c r="D65" s="108"/>
      <c r="E65" s="118">
        <f t="shared" si="1"/>
        <v>0</v>
      </c>
      <c r="F65" s="110"/>
    </row>
    <row r="66" spans="1:16">
      <c r="A66" s="397" t="s">
        <v>709</v>
      </c>
      <c r="B66" s="393" t="s">
        <v>710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711</v>
      </c>
      <c r="B67" s="394"/>
      <c r="C67" s="103"/>
      <c r="D67" s="103"/>
      <c r="E67" s="118"/>
      <c r="F67" s="111"/>
    </row>
    <row r="68" spans="1:16">
      <c r="A68" s="395" t="s">
        <v>712</v>
      </c>
      <c r="B68" s="406" t="s">
        <v>713</v>
      </c>
      <c r="C68" s="107"/>
      <c r="D68" s="107"/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714</v>
      </c>
      <c r="B70" s="398"/>
      <c r="C70" s="103"/>
      <c r="D70" s="103"/>
      <c r="E70" s="118"/>
      <c r="F70" s="111"/>
    </row>
    <row r="71" spans="1:16">
      <c r="A71" s="395" t="s">
        <v>685</v>
      </c>
      <c r="B71" s="396" t="s">
        <v>715</v>
      </c>
      <c r="C71" s="104">
        <f>SUM(C72:C74)</f>
        <v>1965</v>
      </c>
      <c r="D71" s="104">
        <f>SUM(D72:D74)</f>
        <v>0</v>
      </c>
      <c r="E71" s="104">
        <f>SUM(E72:E74)</f>
        <v>1965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716</v>
      </c>
      <c r="B72" s="396" t="s">
        <v>717</v>
      </c>
      <c r="C72" s="107"/>
      <c r="D72" s="107"/>
      <c r="E72" s="118">
        <f t="shared" si="1"/>
        <v>0</v>
      </c>
      <c r="F72" s="109"/>
    </row>
    <row r="73" spans="1:16">
      <c r="A73" s="395" t="s">
        <v>718</v>
      </c>
      <c r="B73" s="396" t="s">
        <v>719</v>
      </c>
      <c r="C73" s="107">
        <v>1965</v>
      </c>
      <c r="D73" s="107"/>
      <c r="E73" s="118">
        <f t="shared" si="1"/>
        <v>1965</v>
      </c>
      <c r="F73" s="109"/>
    </row>
    <row r="74" spans="1:16">
      <c r="A74" s="407" t="s">
        <v>720</v>
      </c>
      <c r="B74" s="396" t="s">
        <v>721</v>
      </c>
      <c r="C74" s="107"/>
      <c r="D74" s="107"/>
      <c r="E74" s="118">
        <f t="shared" si="1"/>
        <v>0</v>
      </c>
      <c r="F74" s="109"/>
    </row>
    <row r="75" spans="1:16" ht="24">
      <c r="A75" s="395" t="s">
        <v>692</v>
      </c>
      <c r="B75" s="396" t="s">
        <v>722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723</v>
      </c>
      <c r="B76" s="396" t="s">
        <v>724</v>
      </c>
      <c r="C76" s="107"/>
      <c r="D76" s="107"/>
      <c r="E76" s="118">
        <f t="shared" si="1"/>
        <v>0</v>
      </c>
      <c r="F76" s="107"/>
    </row>
    <row r="77" spans="1:16">
      <c r="A77" s="395" t="s">
        <v>725</v>
      </c>
      <c r="B77" s="396" t="s">
        <v>726</v>
      </c>
      <c r="C77" s="108"/>
      <c r="D77" s="108"/>
      <c r="E77" s="118">
        <f t="shared" si="1"/>
        <v>0</v>
      </c>
      <c r="F77" s="108"/>
    </row>
    <row r="78" spans="1:16">
      <c r="A78" s="395" t="s">
        <v>727</v>
      </c>
      <c r="B78" s="396" t="s">
        <v>728</v>
      </c>
      <c r="C78" s="107"/>
      <c r="D78" s="107"/>
      <c r="E78" s="118">
        <f t="shared" si="1"/>
        <v>0</v>
      </c>
      <c r="F78" s="107"/>
    </row>
    <row r="79" spans="1:16">
      <c r="A79" s="395" t="s">
        <v>696</v>
      </c>
      <c r="B79" s="396" t="s">
        <v>729</v>
      </c>
      <c r="C79" s="108"/>
      <c r="D79" s="108"/>
      <c r="E79" s="118">
        <f t="shared" si="1"/>
        <v>0</v>
      </c>
      <c r="F79" s="108"/>
    </row>
    <row r="80" spans="1:16">
      <c r="A80" s="395" t="s">
        <v>730</v>
      </c>
      <c r="B80" s="396" t="s">
        <v>731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732</v>
      </c>
      <c r="B81" s="396" t="s">
        <v>733</v>
      </c>
      <c r="C81" s="107"/>
      <c r="D81" s="107"/>
      <c r="E81" s="118">
        <f t="shared" si="1"/>
        <v>0</v>
      </c>
      <c r="F81" s="107"/>
    </row>
    <row r="82" spans="1:16">
      <c r="A82" s="395" t="s">
        <v>734</v>
      </c>
      <c r="B82" s="396" t="s">
        <v>735</v>
      </c>
      <c r="C82" s="107"/>
      <c r="D82" s="107"/>
      <c r="E82" s="118">
        <f t="shared" si="1"/>
        <v>0</v>
      </c>
      <c r="F82" s="107"/>
    </row>
    <row r="83" spans="1:16" ht="24">
      <c r="A83" s="395" t="s">
        <v>736</v>
      </c>
      <c r="B83" s="396" t="s">
        <v>737</v>
      </c>
      <c r="C83" s="107"/>
      <c r="D83" s="107"/>
      <c r="E83" s="118">
        <f t="shared" si="1"/>
        <v>0</v>
      </c>
      <c r="F83" s="107"/>
    </row>
    <row r="84" spans="1:16">
      <c r="A84" s="395" t="s">
        <v>738</v>
      </c>
      <c r="B84" s="396" t="s">
        <v>739</v>
      </c>
      <c r="C84" s="107"/>
      <c r="D84" s="107"/>
      <c r="E84" s="118">
        <f t="shared" si="1"/>
        <v>0</v>
      </c>
      <c r="F84" s="107"/>
    </row>
    <row r="85" spans="1:16">
      <c r="A85" s="395" t="s">
        <v>740</v>
      </c>
      <c r="B85" s="396" t="s">
        <v>741</v>
      </c>
      <c r="C85" s="103">
        <f>SUM(C86:C90)+C94</f>
        <v>78</v>
      </c>
      <c r="D85" s="103">
        <f>SUM(D86:D90)+D94</f>
        <v>78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742</v>
      </c>
      <c r="B86" s="396" t="s">
        <v>743</v>
      </c>
      <c r="C86" s="107"/>
      <c r="D86" s="107"/>
      <c r="E86" s="118">
        <f t="shared" si="1"/>
        <v>0</v>
      </c>
      <c r="F86" s="107"/>
    </row>
    <row r="87" spans="1:16">
      <c r="A87" s="395" t="s">
        <v>744</v>
      </c>
      <c r="B87" s="396" t="s">
        <v>745</v>
      </c>
      <c r="C87" s="107">
        <v>1</v>
      </c>
      <c r="D87" s="107">
        <v>1</v>
      </c>
      <c r="E87" s="118">
        <f t="shared" si="1"/>
        <v>0</v>
      </c>
      <c r="F87" s="107"/>
    </row>
    <row r="88" spans="1:16">
      <c r="A88" s="395" t="s">
        <v>746</v>
      </c>
      <c r="B88" s="396" t="s">
        <v>747</v>
      </c>
      <c r="C88" s="107"/>
      <c r="D88" s="107"/>
      <c r="E88" s="118">
        <f t="shared" si="1"/>
        <v>0</v>
      </c>
      <c r="F88" s="107"/>
    </row>
    <row r="89" spans="1:16">
      <c r="A89" s="395" t="s">
        <v>748</v>
      </c>
      <c r="B89" s="396" t="s">
        <v>749</v>
      </c>
      <c r="C89" s="107">
        <v>4</v>
      </c>
      <c r="D89" s="107">
        <v>4</v>
      </c>
      <c r="E89" s="118">
        <f t="shared" si="1"/>
        <v>0</v>
      </c>
      <c r="F89" s="107"/>
    </row>
    <row r="90" spans="1:16">
      <c r="A90" s="395" t="s">
        <v>750</v>
      </c>
      <c r="B90" s="396" t="s">
        <v>751</v>
      </c>
      <c r="C90" s="102">
        <f>SUM(C91:C93)</f>
        <v>72</v>
      </c>
      <c r="D90" s="102">
        <f>SUM(D91:D93)</f>
        <v>72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752</v>
      </c>
      <c r="B91" s="396" t="s">
        <v>753</v>
      </c>
      <c r="C91" s="107">
        <v>28</v>
      </c>
      <c r="D91" s="107">
        <v>28</v>
      </c>
      <c r="E91" s="118">
        <f t="shared" si="1"/>
        <v>0</v>
      </c>
      <c r="F91" s="107"/>
    </row>
    <row r="92" spans="1:16">
      <c r="A92" s="395" t="s">
        <v>660</v>
      </c>
      <c r="B92" s="396" t="s">
        <v>754</v>
      </c>
      <c r="C92" s="107"/>
      <c r="D92" s="107"/>
      <c r="E92" s="118">
        <f t="shared" si="1"/>
        <v>0</v>
      </c>
      <c r="F92" s="107"/>
    </row>
    <row r="93" spans="1:16">
      <c r="A93" s="395" t="s">
        <v>664</v>
      </c>
      <c r="B93" s="396" t="s">
        <v>755</v>
      </c>
      <c r="C93" s="107">
        <v>44</v>
      </c>
      <c r="D93" s="107">
        <v>44</v>
      </c>
      <c r="E93" s="118">
        <f t="shared" si="1"/>
        <v>0</v>
      </c>
      <c r="F93" s="107"/>
    </row>
    <row r="94" spans="1:16">
      <c r="A94" s="395" t="s">
        <v>756</v>
      </c>
      <c r="B94" s="396" t="s">
        <v>757</v>
      </c>
      <c r="C94" s="107">
        <v>1</v>
      </c>
      <c r="D94" s="107">
        <v>1</v>
      </c>
      <c r="E94" s="118">
        <f t="shared" si="1"/>
        <v>0</v>
      </c>
      <c r="F94" s="107"/>
    </row>
    <row r="95" spans="1:16">
      <c r="A95" s="395" t="s">
        <v>758</v>
      </c>
      <c r="B95" s="396" t="s">
        <v>759</v>
      </c>
      <c r="C95" s="107"/>
      <c r="D95" s="107"/>
      <c r="E95" s="118">
        <f t="shared" si="1"/>
        <v>0</v>
      </c>
      <c r="F95" s="109"/>
    </row>
    <row r="96" spans="1:16">
      <c r="A96" s="397" t="s">
        <v>760</v>
      </c>
      <c r="B96" s="406" t="s">
        <v>761</v>
      </c>
      <c r="C96" s="103">
        <f>C85+C80+C75+C71+C95</f>
        <v>2043</v>
      </c>
      <c r="D96" s="103">
        <f>D85+D80+D75+D71+D95</f>
        <v>78</v>
      </c>
      <c r="E96" s="103">
        <f>E85+E80+E75+E71+E95</f>
        <v>1965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762</v>
      </c>
      <c r="B97" s="394" t="s">
        <v>763</v>
      </c>
      <c r="C97" s="103">
        <f>C96+C68+C66</f>
        <v>2043</v>
      </c>
      <c r="D97" s="103">
        <f>D96+D68+D66</f>
        <v>78</v>
      </c>
      <c r="E97" s="103">
        <f>E96+E68+E66</f>
        <v>1965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764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2.8">
      <c r="A100" s="114" t="s">
        <v>463</v>
      </c>
      <c r="B100" s="394" t="s">
        <v>464</v>
      </c>
      <c r="C100" s="114" t="s">
        <v>765</v>
      </c>
      <c r="D100" s="114" t="s">
        <v>766</v>
      </c>
      <c r="E100" s="114" t="s">
        <v>767</v>
      </c>
      <c r="F100" s="114" t="s">
        <v>768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 ht="11.4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769</v>
      </c>
      <c r="B102" s="396" t="s">
        <v>770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771</v>
      </c>
      <c r="B103" s="396" t="s">
        <v>772</v>
      </c>
      <c r="C103" s="107"/>
      <c r="D103" s="107"/>
      <c r="E103" s="107"/>
      <c r="F103" s="124">
        <f>C103+D103-E103</f>
        <v>0</v>
      </c>
    </row>
    <row r="104" spans="1:27">
      <c r="A104" s="395" t="s">
        <v>773</v>
      </c>
      <c r="B104" s="396" t="s">
        <v>774</v>
      </c>
      <c r="C104" s="107">
        <v>182</v>
      </c>
      <c r="D104" s="107"/>
      <c r="E104" s="107">
        <v>51</v>
      </c>
      <c r="F104" s="124">
        <f>C104+D104-E104</f>
        <v>131</v>
      </c>
    </row>
    <row r="105" spans="1:27">
      <c r="A105" s="411" t="s">
        <v>775</v>
      </c>
      <c r="B105" s="394" t="s">
        <v>776</v>
      </c>
      <c r="C105" s="102">
        <f>SUM(C102:C104)</f>
        <v>182</v>
      </c>
      <c r="D105" s="102">
        <f>SUM(D102:D104)</f>
        <v>0</v>
      </c>
      <c r="E105" s="102">
        <f>SUM(E102:E104)</f>
        <v>51</v>
      </c>
      <c r="F105" s="102">
        <f>SUM(F102:F104)</f>
        <v>131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777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875</v>
      </c>
      <c r="B109" s="614"/>
      <c r="C109" s="614" t="s">
        <v>868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864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 xr:uid="{00000000-0002-0000-0500-000000000000}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64"/>
  <sheetViews>
    <sheetView tabSelected="1" workbookViewId="0">
      <selection activeCell="B5" sqref="B5:F5"/>
    </sheetView>
  </sheetViews>
  <sheetFormatPr defaultColWidth="10.6640625" defaultRowHeight="12"/>
  <cols>
    <col min="1" max="1" width="52.6640625" style="106" customWidth="1"/>
    <col min="2" max="2" width="9.109375" style="523" customWidth="1"/>
    <col min="3" max="3" width="12.88671875" style="106" customWidth="1"/>
    <col min="4" max="4" width="12.6640625" style="106" customWidth="1"/>
    <col min="5" max="5" width="12.88671875" style="106" customWidth="1"/>
    <col min="6" max="6" width="11.44140625" style="106" customWidth="1"/>
    <col min="7" max="7" width="12.44140625" style="106" customWidth="1"/>
    <col min="8" max="8" width="14.109375" style="106" customWidth="1"/>
    <col min="9" max="9" width="14" style="106" customWidth="1"/>
    <col min="10" max="16384" width="10.664062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781</v>
      </c>
      <c r="F2" s="417"/>
      <c r="G2" s="417"/>
      <c r="H2" s="415"/>
      <c r="I2" s="415"/>
    </row>
    <row r="3" spans="1:9">
      <c r="A3" s="415"/>
      <c r="B3" s="416"/>
      <c r="C3" s="418" t="s">
        <v>782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3.8">
      <c r="A5" s="500" t="s">
        <v>5</v>
      </c>
      <c r="B5" s="622" t="str">
        <f>'справка №1-БАЛАНС'!E5</f>
        <v xml:space="preserve"> 2020 г.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783</v>
      </c>
    </row>
    <row r="7" spans="1:9" s="519" customFormat="1" ht="11.4">
      <c r="A7" s="139" t="s">
        <v>463</v>
      </c>
      <c r="B7" s="78"/>
      <c r="C7" s="139" t="s">
        <v>784</v>
      </c>
      <c r="D7" s="140"/>
      <c r="E7" s="141"/>
      <c r="F7" s="142" t="s">
        <v>785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786</v>
      </c>
      <c r="D8" s="81" t="s">
        <v>787</v>
      </c>
      <c r="E8" s="81" t="s">
        <v>788</v>
      </c>
      <c r="F8" s="141" t="s">
        <v>789</v>
      </c>
      <c r="G8" s="143" t="s">
        <v>790</v>
      </c>
      <c r="H8" s="143"/>
      <c r="I8" s="143" t="s">
        <v>791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792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3.8">
      <c r="A12" s="75" t="s">
        <v>793</v>
      </c>
      <c r="B12" s="89" t="s">
        <v>794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795</v>
      </c>
      <c r="B13" s="89" t="s">
        <v>796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797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798</v>
      </c>
      <c r="B15" s="89" t="s">
        <v>799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800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801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802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793</v>
      </c>
      <c r="B19" s="89" t="s">
        <v>803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804</v>
      </c>
      <c r="B20" s="89" t="s">
        <v>805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806</v>
      </c>
      <c r="B21" s="89" t="s">
        <v>807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808</v>
      </c>
      <c r="B22" s="89" t="s">
        <v>809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810</v>
      </c>
      <c r="B23" s="89" t="s">
        <v>811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812</v>
      </c>
      <c r="B24" s="89" t="s">
        <v>813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814</v>
      </c>
      <c r="B25" s="94" t="s">
        <v>815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816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817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779</v>
      </c>
      <c r="B30" s="624"/>
      <c r="C30" s="624"/>
      <c r="D30" s="458" t="s">
        <v>818</v>
      </c>
      <c r="E30" s="623"/>
      <c r="F30" s="623"/>
      <c r="G30" s="623"/>
      <c r="H30" s="419" t="s">
        <v>780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 xr:uid="{00000000-0002-0000-0600-000000000000}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154"/>
  <sheetViews>
    <sheetView topLeftCell="A130" workbookViewId="0">
      <selection activeCell="A153" sqref="A153"/>
    </sheetView>
  </sheetViews>
  <sheetFormatPr defaultColWidth="10.6640625" defaultRowHeight="13.2"/>
  <cols>
    <col min="1" max="1" width="42" style="508" customWidth="1"/>
    <col min="2" max="2" width="8.109375" style="518" customWidth="1"/>
    <col min="3" max="3" width="19.6640625" style="508" customWidth="1"/>
    <col min="4" max="4" width="20.109375" style="508" customWidth="1"/>
    <col min="5" max="5" width="23.6640625" style="508" customWidth="1"/>
    <col min="6" max="6" width="19.6640625" style="508" customWidth="1"/>
    <col min="7" max="16384" width="10.664062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819</v>
      </c>
      <c r="B2" s="144"/>
      <c r="C2" s="144"/>
      <c r="D2" s="144"/>
      <c r="E2" s="144"/>
      <c r="F2" s="144"/>
    </row>
    <row r="3" spans="1:15" ht="12.75" customHeight="1">
      <c r="A3" s="144" t="s">
        <v>820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821</v>
      </c>
      <c r="B6" s="629" t="str">
        <f>'справка №1-БАЛАНС'!E5</f>
        <v xml:space="preserve"> 2020 г.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2.8">
      <c r="A8" s="30" t="s">
        <v>822</v>
      </c>
      <c r="B8" s="31" t="s">
        <v>8</v>
      </c>
      <c r="C8" s="32" t="s">
        <v>823</v>
      </c>
      <c r="D8" s="32" t="s">
        <v>824</v>
      </c>
      <c r="E8" s="32" t="s">
        <v>825</v>
      </c>
      <c r="F8" s="32" t="s">
        <v>826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827</v>
      </c>
      <c r="B10" s="34"/>
      <c r="C10" s="428"/>
      <c r="D10" s="428"/>
      <c r="E10" s="428"/>
      <c r="F10" s="428"/>
    </row>
    <row r="11" spans="1:15" ht="18" customHeight="1">
      <c r="A11" s="35" t="s">
        <v>828</v>
      </c>
      <c r="B11" s="36"/>
      <c r="C11" s="428"/>
      <c r="D11" s="428"/>
      <c r="E11" s="428"/>
      <c r="F11" s="428"/>
    </row>
    <row r="12" spans="1:15" ht="14.25" customHeight="1">
      <c r="A12" s="35" t="s">
        <v>829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830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831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832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833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834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835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836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837</v>
      </c>
      <c r="B78" s="38" t="s">
        <v>838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839</v>
      </c>
      <c r="B79" s="38" t="s">
        <v>840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841</v>
      </c>
      <c r="B80" s="38"/>
      <c r="C80" s="428"/>
      <c r="D80" s="428"/>
      <c r="E80" s="428"/>
      <c r="F80" s="441"/>
    </row>
    <row r="81" spans="1:6" ht="14.25" customHeight="1">
      <c r="A81" s="35" t="s">
        <v>828</v>
      </c>
      <c r="B81" s="39"/>
      <c r="C81" s="428"/>
      <c r="D81" s="428"/>
      <c r="E81" s="428"/>
      <c r="F81" s="441"/>
    </row>
    <row r="82" spans="1:6">
      <c r="A82" s="35" t="s">
        <v>829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830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842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832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843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834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844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836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837</v>
      </c>
      <c r="B148" s="38" t="s">
        <v>845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846</v>
      </c>
      <c r="B149" s="38" t="s">
        <v>847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848</v>
      </c>
      <c r="B151" s="452"/>
      <c r="C151" s="630" t="s">
        <v>849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856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 xr:uid="{00000000-0002-0000-0700-000000000000}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Mariya Dimitrova</cp:lastModifiedBy>
  <cp:lastPrinted>2018-03-27T09:45:19Z</cp:lastPrinted>
  <dcterms:created xsi:type="dcterms:W3CDTF">2000-06-29T12:02:40Z</dcterms:created>
  <dcterms:modified xsi:type="dcterms:W3CDTF">2021-03-19T11:45:27Z</dcterms:modified>
</cp:coreProperties>
</file>