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440" windowHeight="12240" tabRatio="879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14210" fullCalcOnLoad="1"/>
</workbook>
</file>

<file path=xl/calcChain.xml><?xml version="1.0" encoding="utf-8"?>
<calcChain xmlns="http://schemas.openxmlformats.org/spreadsheetml/2006/main">
  <c r="C19" i="2"/>
  <c r="C26"/>
  <c r="C28"/>
  <c r="D76" i="6"/>
  <c r="C95"/>
  <c r="D95"/>
  <c r="C94"/>
  <c r="C93"/>
  <c r="D93"/>
  <c r="D90"/>
  <c r="D92"/>
  <c r="D91"/>
  <c r="C89"/>
  <c r="D89"/>
  <c r="C37"/>
  <c r="D37"/>
  <c r="C31"/>
  <c r="D31"/>
  <c r="C87"/>
  <c r="D87"/>
  <c r="E87"/>
  <c r="C42"/>
  <c r="E42"/>
  <c r="E38"/>
  <c r="C28"/>
  <c r="E28"/>
  <c r="H27" i="1"/>
  <c r="H33"/>
  <c r="G27"/>
  <c r="G33"/>
  <c r="H21"/>
  <c r="H25"/>
  <c r="G21"/>
  <c r="H17"/>
  <c r="C11" i="4"/>
  <c r="G17" i="1"/>
  <c r="C39"/>
  <c r="C45"/>
  <c r="C55"/>
  <c r="C34"/>
  <c r="H49"/>
  <c r="H55"/>
  <c r="H61"/>
  <c r="H71"/>
  <c r="H79"/>
  <c r="D78"/>
  <c r="D84"/>
  <c r="D93"/>
  <c r="D94"/>
  <c r="D64"/>
  <c r="D75"/>
  <c r="D91"/>
  <c r="D32"/>
  <c r="D19"/>
  <c r="D27"/>
  <c r="D34"/>
  <c r="D45"/>
  <c r="D55"/>
  <c r="D39"/>
  <c r="D51"/>
  <c r="G25"/>
  <c r="G36"/>
  <c r="G94"/>
  <c r="G61"/>
  <c r="G71"/>
  <c r="G79"/>
  <c r="G49"/>
  <c r="G55"/>
  <c r="C32"/>
  <c r="C19"/>
  <c r="C27"/>
  <c r="C51"/>
  <c r="C75"/>
  <c r="C64"/>
  <c r="C78"/>
  <c r="C84"/>
  <c r="C93"/>
  <c r="C91"/>
  <c r="H13" i="2"/>
  <c r="H24"/>
  <c r="D26"/>
  <c r="D19"/>
  <c r="D35"/>
  <c r="G13"/>
  <c r="G24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5"/>
  <c r="D29"/>
  <c r="D32"/>
  <c r="D12"/>
  <c r="E11"/>
  <c r="E15"/>
  <c r="E12"/>
  <c r="E17"/>
  <c r="L17"/>
  <c r="E21"/>
  <c r="E24"/>
  <c r="F11"/>
  <c r="F12"/>
  <c r="F15"/>
  <c r="F21"/>
  <c r="F24"/>
  <c r="G11"/>
  <c r="G12"/>
  <c r="G15"/>
  <c r="G17"/>
  <c r="G21"/>
  <c r="G24"/>
  <c r="H12"/>
  <c r="H15"/>
  <c r="H17"/>
  <c r="H21"/>
  <c r="H24"/>
  <c r="I16"/>
  <c r="J16"/>
  <c r="L16"/>
  <c r="I11"/>
  <c r="I15"/>
  <c r="I12"/>
  <c r="I17"/>
  <c r="I21"/>
  <c r="I24"/>
  <c r="I29"/>
  <c r="I32"/>
  <c r="J11"/>
  <c r="J15"/>
  <c r="J12"/>
  <c r="J17"/>
  <c r="J21"/>
  <c r="J24"/>
  <c r="K17"/>
  <c r="K21"/>
  <c r="K24"/>
  <c r="K12"/>
  <c r="K15"/>
  <c r="K29"/>
  <c r="K32"/>
  <c r="C12"/>
  <c r="C17"/>
  <c r="C21"/>
  <c r="L21"/>
  <c r="C24"/>
  <c r="L24"/>
  <c r="L13"/>
  <c r="L14"/>
  <c r="L18"/>
  <c r="L19"/>
  <c r="L20"/>
  <c r="L22"/>
  <c r="L23"/>
  <c r="L25"/>
  <c r="L26"/>
  <c r="L27"/>
  <c r="L28"/>
  <c r="L30"/>
  <c r="L31"/>
  <c r="G39" i="5"/>
  <c r="J39"/>
  <c r="R39"/>
  <c r="N39"/>
  <c r="Q39"/>
  <c r="O3"/>
  <c r="O2"/>
  <c r="C3"/>
  <c r="C2"/>
  <c r="G15"/>
  <c r="J15"/>
  <c r="N15"/>
  <c r="Q15"/>
  <c r="D17"/>
  <c r="D40"/>
  <c r="D25"/>
  <c r="E25"/>
  <c r="G25"/>
  <c r="D27"/>
  <c r="D32"/>
  <c r="E17"/>
  <c r="E27"/>
  <c r="E32"/>
  <c r="E38"/>
  <c r="G38"/>
  <c r="J38"/>
  <c r="F17"/>
  <c r="F25"/>
  <c r="F27"/>
  <c r="F38"/>
  <c r="F32"/>
  <c r="G18"/>
  <c r="G19"/>
  <c r="H17"/>
  <c r="H40"/>
  <c r="H25"/>
  <c r="H27"/>
  <c r="H32"/>
  <c r="I17"/>
  <c r="I40"/>
  <c r="I25"/>
  <c r="I27"/>
  <c r="I32"/>
  <c r="I38"/>
  <c r="J18"/>
  <c r="J19"/>
  <c r="K17"/>
  <c r="K25"/>
  <c r="L25"/>
  <c r="K27"/>
  <c r="K38"/>
  <c r="K32"/>
  <c r="L17"/>
  <c r="L27"/>
  <c r="L32"/>
  <c r="M17"/>
  <c r="M25"/>
  <c r="M27"/>
  <c r="M32"/>
  <c r="M38"/>
  <c r="N18"/>
  <c r="N19"/>
  <c r="O17"/>
  <c r="O25"/>
  <c r="O27"/>
  <c r="O38"/>
  <c r="O40"/>
  <c r="O32"/>
  <c r="P17"/>
  <c r="P25"/>
  <c r="P27"/>
  <c r="P32"/>
  <c r="P38"/>
  <c r="P40"/>
  <c r="Q18"/>
  <c r="R18"/>
  <c r="Q19"/>
  <c r="R19"/>
  <c r="N28"/>
  <c r="Q28"/>
  <c r="G28"/>
  <c r="J28"/>
  <c r="R28"/>
  <c r="N29"/>
  <c r="Q29"/>
  <c r="G29"/>
  <c r="J29"/>
  <c r="R29"/>
  <c r="N30"/>
  <c r="Q30"/>
  <c r="G30"/>
  <c r="J30"/>
  <c r="R30"/>
  <c r="N31"/>
  <c r="Q31"/>
  <c r="G31"/>
  <c r="J31"/>
  <c r="R31"/>
  <c r="N33"/>
  <c r="Q33"/>
  <c r="G33"/>
  <c r="J33"/>
  <c r="R33"/>
  <c r="N34"/>
  <c r="Q34"/>
  <c r="G34"/>
  <c r="J34"/>
  <c r="R34"/>
  <c r="N35"/>
  <c r="Q35"/>
  <c r="G35"/>
  <c r="J35"/>
  <c r="R35"/>
  <c r="N36"/>
  <c r="Q36"/>
  <c r="G36"/>
  <c r="J36"/>
  <c r="R36"/>
  <c r="N37"/>
  <c r="Q37"/>
  <c r="G37"/>
  <c r="J37"/>
  <c r="R37"/>
  <c r="G20"/>
  <c r="G21"/>
  <c r="G22"/>
  <c r="J22"/>
  <c r="G23"/>
  <c r="J23"/>
  <c r="R23"/>
  <c r="G24"/>
  <c r="G16"/>
  <c r="J16"/>
  <c r="J20"/>
  <c r="R20"/>
  <c r="J21"/>
  <c r="J24"/>
  <c r="N20"/>
  <c r="N21"/>
  <c r="N22"/>
  <c r="Q22"/>
  <c r="N23"/>
  <c r="N24"/>
  <c r="N27"/>
  <c r="N16"/>
  <c r="Q16"/>
  <c r="Q20"/>
  <c r="Q21"/>
  <c r="R21"/>
  <c r="Q23"/>
  <c r="Q24"/>
  <c r="Q27"/>
  <c r="G10"/>
  <c r="J10"/>
  <c r="G11"/>
  <c r="J11"/>
  <c r="G12"/>
  <c r="J12"/>
  <c r="G13"/>
  <c r="J13"/>
  <c r="G14"/>
  <c r="G9"/>
  <c r="J9"/>
  <c r="N10"/>
  <c r="Q10"/>
  <c r="N11"/>
  <c r="Q11"/>
  <c r="N12"/>
  <c r="Q12"/>
  <c r="N13"/>
  <c r="Q13"/>
  <c r="J14"/>
  <c r="N14"/>
  <c r="Q14"/>
  <c r="N9"/>
  <c r="Q9"/>
  <c r="B4" i="6"/>
  <c r="B3"/>
  <c r="E4"/>
  <c r="E3"/>
  <c r="F71"/>
  <c r="E72"/>
  <c r="E71"/>
  <c r="E73"/>
  <c r="E74"/>
  <c r="D71"/>
  <c r="F75"/>
  <c r="E76"/>
  <c r="E75"/>
  <c r="E78"/>
  <c r="D75"/>
  <c r="F80"/>
  <c r="E81"/>
  <c r="E82"/>
  <c r="E83"/>
  <c r="E84"/>
  <c r="E80"/>
  <c r="D80"/>
  <c r="F90"/>
  <c r="F85"/>
  <c r="F96"/>
  <c r="F97"/>
  <c r="E86"/>
  <c r="E88"/>
  <c r="E91"/>
  <c r="E92"/>
  <c r="F56"/>
  <c r="F52"/>
  <c r="F66"/>
  <c r="C56"/>
  <c r="C52"/>
  <c r="C66"/>
  <c r="E66"/>
  <c r="D56"/>
  <c r="E56"/>
  <c r="D52"/>
  <c r="E68"/>
  <c r="C71"/>
  <c r="C75"/>
  <c r="C80"/>
  <c r="D16"/>
  <c r="E16"/>
  <c r="C16"/>
  <c r="F103"/>
  <c r="F104"/>
  <c r="F102"/>
  <c r="E54"/>
  <c r="E55"/>
  <c r="E57"/>
  <c r="E58"/>
  <c r="E59"/>
  <c r="E60"/>
  <c r="E61"/>
  <c r="E62"/>
  <c r="E63"/>
  <c r="E64"/>
  <c r="E65"/>
  <c r="E77"/>
  <c r="E79"/>
  <c r="E53"/>
  <c r="C24"/>
  <c r="E12"/>
  <c r="E11"/>
  <c r="E19"/>
  <c r="E13"/>
  <c r="E14"/>
  <c r="E15"/>
  <c r="E9"/>
  <c r="E29"/>
  <c r="E27"/>
  <c r="E25"/>
  <c r="E24"/>
  <c r="E26"/>
  <c r="E30"/>
  <c r="E36"/>
  <c r="E35"/>
  <c r="E34"/>
  <c r="E40"/>
  <c r="E39"/>
  <c r="E41"/>
  <c r="E32"/>
  <c r="E21"/>
  <c r="C11"/>
  <c r="C19"/>
  <c r="C33"/>
  <c r="D24"/>
  <c r="D11"/>
  <c r="D19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48"/>
  <c r="F149"/>
  <c r="F133"/>
  <c r="F130"/>
  <c r="F129"/>
  <c r="F128"/>
  <c r="F127"/>
  <c r="F126"/>
  <c r="F125"/>
  <c r="F124"/>
  <c r="F123"/>
  <c r="F122"/>
  <c r="F121"/>
  <c r="F120"/>
  <c r="F119"/>
  <c r="F118"/>
  <c r="F117"/>
  <c r="F131"/>
  <c r="F116"/>
  <c r="F113"/>
  <c r="F112"/>
  <c r="F111"/>
  <c r="F110"/>
  <c r="F109"/>
  <c r="F108"/>
  <c r="F107"/>
  <c r="F106"/>
  <c r="F105"/>
  <c r="F104"/>
  <c r="F103"/>
  <c r="F102"/>
  <c r="F101"/>
  <c r="F100"/>
  <c r="F114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78"/>
  <c r="F60"/>
  <c r="F59"/>
  <c r="F58"/>
  <c r="F57"/>
  <c r="F56"/>
  <c r="F55"/>
  <c r="F54"/>
  <c r="F53"/>
  <c r="F52"/>
  <c r="F51"/>
  <c r="F50"/>
  <c r="F49"/>
  <c r="F61"/>
  <c r="F48"/>
  <c r="F47"/>
  <c r="F46"/>
  <c r="F43"/>
  <c r="F42"/>
  <c r="F41"/>
  <c r="F40"/>
  <c r="F39"/>
  <c r="F38"/>
  <c r="F37"/>
  <c r="F36"/>
  <c r="F35"/>
  <c r="F34"/>
  <c r="F33"/>
  <c r="F32"/>
  <c r="F31"/>
  <c r="F44"/>
  <c r="F30"/>
  <c r="F29"/>
  <c r="F13"/>
  <c r="F14"/>
  <c r="F15"/>
  <c r="F16"/>
  <c r="F17"/>
  <c r="F18"/>
  <c r="F20"/>
  <c r="F21"/>
  <c r="F22"/>
  <c r="F23"/>
  <c r="F24"/>
  <c r="F25"/>
  <c r="F26"/>
  <c r="C148"/>
  <c r="C149"/>
  <c r="C114"/>
  <c r="C97"/>
  <c r="E148"/>
  <c r="E149"/>
  <c r="E131"/>
  <c r="E114"/>
  <c r="F97"/>
  <c r="E97"/>
  <c r="C27"/>
  <c r="C78"/>
  <c r="C79"/>
  <c r="C61"/>
  <c r="C44"/>
  <c r="E78"/>
  <c r="E79"/>
  <c r="E61"/>
  <c r="E44"/>
  <c r="E27"/>
  <c r="F27"/>
  <c r="E29" i="4"/>
  <c r="E32"/>
  <c r="L38" i="5"/>
  <c r="H38"/>
  <c r="D28" i="2"/>
  <c r="D33"/>
  <c r="G28"/>
  <c r="G33"/>
  <c r="I17" i="7"/>
  <c r="D66" i="6"/>
  <c r="D38" i="5"/>
  <c r="F105" i="6"/>
  <c r="C15" i="4"/>
  <c r="M15"/>
  <c r="M29"/>
  <c r="M32"/>
  <c r="D38" i="6"/>
  <c r="H28" i="2"/>
  <c r="H33"/>
  <c r="N32" i="5"/>
  <c r="Q32"/>
  <c r="D30" i="2"/>
  <c r="H29" i="4"/>
  <c r="H32"/>
  <c r="H36" i="1"/>
  <c r="H94"/>
  <c r="L11" i="4"/>
  <c r="J29"/>
  <c r="J32"/>
  <c r="L15"/>
  <c r="L40" i="5"/>
  <c r="N25"/>
  <c r="Q25"/>
  <c r="R16"/>
  <c r="R24"/>
  <c r="F40"/>
  <c r="G17"/>
  <c r="J17"/>
  <c r="R10"/>
  <c r="R13"/>
  <c r="R14"/>
  <c r="R12"/>
  <c r="R11"/>
  <c r="R22"/>
  <c r="M40"/>
  <c r="R9"/>
  <c r="C43" i="3"/>
  <c r="C45"/>
  <c r="D43"/>
  <c r="D45"/>
  <c r="F79" i="8"/>
  <c r="N38" i="5"/>
  <c r="Q38"/>
  <c r="R38"/>
  <c r="G29" i="4"/>
  <c r="G32"/>
  <c r="J25" i="5"/>
  <c r="R15"/>
  <c r="C94" i="1"/>
  <c r="K40" i="5"/>
  <c r="F29" i="4"/>
  <c r="F32"/>
  <c r="D42" i="2"/>
  <c r="H34"/>
  <c r="H39"/>
  <c r="D33" i="6"/>
  <c r="D43"/>
  <c r="D44"/>
  <c r="E37"/>
  <c r="E33"/>
  <c r="E31"/>
  <c r="E43"/>
  <c r="E44"/>
  <c r="C33" i="2"/>
  <c r="G30"/>
  <c r="D39"/>
  <c r="D34"/>
  <c r="C90" i="6"/>
  <c r="C85"/>
  <c r="C96"/>
  <c r="C97"/>
  <c r="E52"/>
  <c r="E89"/>
  <c r="D94"/>
  <c r="G27" i="5"/>
  <c r="J27"/>
  <c r="R27"/>
  <c r="C30" i="2"/>
  <c r="E93" i="6"/>
  <c r="E90"/>
  <c r="L12" i="4"/>
  <c r="E40" i="5"/>
  <c r="N17"/>
  <c r="C38" i="6"/>
  <c r="C43"/>
  <c r="C44"/>
  <c r="E95"/>
  <c r="G32" i="5"/>
  <c r="J32"/>
  <c r="R32"/>
  <c r="H30" i="2"/>
  <c r="C29" i="4"/>
  <c r="R25" i="5"/>
  <c r="J40"/>
  <c r="G40"/>
  <c r="N40"/>
  <c r="Q17"/>
  <c r="G34" i="2"/>
  <c r="G39"/>
  <c r="C42"/>
  <c r="H41"/>
  <c r="C39"/>
  <c r="G41"/>
  <c r="H42"/>
  <c r="D41"/>
  <c r="C32" i="4"/>
  <c r="L32"/>
  <c r="L29"/>
  <c r="E94" i="6"/>
  <c r="E85"/>
  <c r="E96"/>
  <c r="E97"/>
  <c r="D85"/>
  <c r="D96"/>
  <c r="D97"/>
  <c r="C34" i="2"/>
  <c r="C41"/>
  <c r="G42"/>
  <c r="Q40" i="5"/>
  <c r="R17"/>
  <c r="R40"/>
</calcChain>
</file>

<file path=xl/sharedStrings.xml><?xml version="1.0" encoding="utf-8"?>
<sst xmlns="http://schemas.openxmlformats.org/spreadsheetml/2006/main" count="1068" uniqueCount="875">
  <si>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</si>
  <si>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</si>
  <si>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</si>
  <si>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</si>
  <si>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</si>
  <si>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</si>
  <si>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</si>
  <si>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</si>
  <si>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</si>
  <si>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</si>
  <si>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</si>
  <si>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</si>
  <si>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</si>
  <si>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</si>
  <si>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</si>
  <si>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</si>
  <si>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</si>
  <si>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</si>
  <si>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</si>
  <si>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</si>
  <si>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</si>
  <si>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</si>
  <si>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</si>
  <si>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</si>
  <si>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</si>
  <si>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</si>
  <si>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</si>
  <si>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</si>
  <si>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</si>
  <si>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</si>
  <si>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</si>
  <si>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</si>
  <si>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</si>
  <si>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</si>
  <si>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</si>
  <si>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</si>
  <si>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</si>
  <si>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</si>
  <si>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</si>
  <si>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</si>
  <si>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</si>
  <si>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</si>
  <si>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</si>
  <si>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</si>
  <si>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</si>
  <si>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</si>
  <si>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</si>
  <si>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</si>
  <si>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</si>
  <si>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</si>
  <si>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</si>
  <si>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</si>
  <si>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</si>
  <si>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</si>
  <si>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</si>
  <si>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</si>
  <si>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</si>
  <si>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</si>
  <si>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</si>
  <si>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</si>
  <si>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</si>
  <si>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</si>
  <si>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</si>
  <si>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</si>
  <si>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</si>
  <si>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</si>
  <si>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</si>
  <si>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</si>
  <si>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</si>
  <si>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</si>
  <si>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</si>
  <si>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</si>
  <si>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</si>
  <si>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</si>
  <si>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</si>
  <si>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</si>
  <si>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</si>
  <si>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</si>
  <si>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</si>
  <si>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</si>
  <si>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</si>
  <si>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</si>
  <si>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</si>
  <si>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</si>
  <si>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</si>
  <si>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</si>
  <si>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</si>
  <si>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</si>
  <si>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</si>
  <si>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</si>
  <si>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</si>
  <si>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</si>
  <si>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</si>
  <si>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</si>
  <si>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</si>
  <si>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</si>
  <si>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</si>
  <si>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</si>
  <si>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</si>
  <si>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</si>
  <si>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</si>
  <si>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</si>
  <si>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</si>
  <si>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</si>
  <si>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</si>
  <si>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</si>
  <si>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</si>
  <si>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</si>
  <si>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</si>
  <si>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</si>
  <si>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</si>
  <si>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</si>
  <si>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</si>
  <si>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</si>
  <si>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</si>
  <si>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</si>
  <si>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</si>
  <si>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</si>
  <si>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</si>
  <si>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</si>
  <si>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</si>
  <si>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</si>
  <si>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</si>
  <si>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</si>
  <si>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</si>
  <si>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</si>
  <si>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</si>
  <si>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</si>
  <si>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</si>
  <si>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</si>
  <si>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</si>
  <si>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</si>
  <si>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</si>
  <si>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</si>
  <si>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</si>
  <si>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</si>
  <si>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</si>
  <si>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</si>
  <si>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</si>
  <si>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</si>
  <si>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</si>
  <si>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</si>
  <si>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</si>
  <si>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</si>
  <si>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</si>
  <si>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</si>
  <si>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</si>
  <si>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</si>
  <si>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</si>
  <si>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</si>
  <si>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</si>
  <si>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</si>
  <si>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</si>
  <si>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</si>
  <si>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</si>
  <si>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</si>
  <si>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</si>
  <si>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</si>
  <si>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</si>
  <si>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</si>
  <si>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</si>
  <si>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</si>
  <si>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</si>
  <si>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</si>
  <si>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</si>
  <si>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</si>
  <si>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</si>
  <si>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</si>
  <si>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</si>
  <si>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</si>
  <si>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</si>
  <si>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</si>
  <si>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</si>
  <si>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</si>
  <si>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</si>
  <si>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</si>
  <si>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</si>
  <si>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</si>
  <si>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</si>
  <si>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</si>
  <si>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</si>
  <si>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</si>
  <si>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</si>
  <si>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</si>
  <si>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</si>
  <si>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</si>
  <si>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</si>
  <si>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</si>
  <si>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</si>
  <si>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</si>
  <si>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</si>
  <si>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</si>
  <si>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</si>
  <si>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</si>
  <si>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</si>
  <si>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</si>
  <si>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</si>
  <si>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</si>
  <si>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</si>
  <si>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</si>
  <si>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</si>
  <si>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</si>
  <si>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</si>
  <si>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</si>
  <si>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</si>
  <si>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</si>
  <si>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</si>
  <si>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</si>
  <si>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</si>
  <si>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</si>
  <si>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</si>
  <si>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</si>
  <si>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</si>
  <si>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</si>
  <si>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</si>
  <si>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</si>
  <si>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</si>
  <si>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</si>
  <si>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</si>
  <si>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</si>
  <si>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</si>
  <si>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</si>
  <si>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</si>
  <si>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</si>
  <si>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</si>
  <si>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</si>
  <si>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</si>
  <si>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</si>
  <si>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</si>
  <si>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</si>
  <si>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</si>
  <si>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</si>
  <si>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</si>
  <si>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</si>
  <si>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</si>
  <si>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</si>
  <si>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</si>
  <si>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</si>
  <si>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</si>
  <si>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</si>
  <si>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</si>
  <si>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</si>
  <si>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</si>
  <si>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</si>
  <si>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</si>
  <si>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</si>
  <si>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</si>
  <si>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</si>
  <si>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</si>
  <si>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</si>
  <si>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</si>
  <si>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</si>
  <si>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</si>
  <si>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</si>
  <si>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</si>
  <si>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</si>
  <si>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</si>
  <si>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</si>
  <si>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</si>
  <si>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</si>
  <si>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</si>
  <si>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</si>
  <si>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</si>
  <si>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</si>
  <si>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</si>
  <si>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</si>
  <si>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</si>
  <si>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</si>
  <si>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</si>
  <si>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</si>
  <si>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</si>
  <si>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</si>
  <si>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</si>
  <si>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</si>
  <si>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</si>
  <si>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</si>
  <si>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</si>
  <si>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</si>
  <si>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</si>
  <si>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</si>
  <si>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</si>
  <si>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</si>
  <si>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</si>
  <si>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</si>
  <si>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</si>
  <si>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</si>
  <si>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</si>
  <si>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</si>
  <si>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</si>
  <si>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</si>
  <si>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</si>
  <si>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</si>
  <si>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</si>
  <si>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</si>
  <si>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</si>
  <si>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</si>
  <si>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</si>
  <si>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</si>
  <si>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</si>
  <si>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</si>
  <si>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</si>
  <si>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</si>
  <si>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</si>
  <si>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</si>
  <si>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</si>
  <si>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</si>
  <si>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</si>
  <si>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</si>
  <si>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</si>
  <si>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</si>
  <si>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</si>
  <si>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</si>
  <si>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</si>
  <si>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</si>
  <si>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</si>
  <si>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</si>
  <si>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</si>
  <si>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</si>
  <si>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</si>
  <si>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</si>
  <si>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</si>
  <si>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</si>
  <si>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</si>
  <si>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</si>
  <si>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</si>
  <si>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</si>
  <si>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</si>
  <si>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</si>
  <si>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</si>
  <si>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</si>
  <si>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</si>
  <si>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</si>
  <si>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</si>
  <si>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</si>
  <si>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</si>
  <si>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</si>
  <si>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</si>
  <si>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</si>
  <si>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</si>
  <si>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</si>
  <si>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</si>
  <si>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</si>
  <si>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</si>
  <si>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</si>
  <si>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</si>
  <si>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</si>
  <si>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</si>
  <si>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</si>
  <si>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</si>
  <si>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</si>
  <si>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</si>
  <si>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</si>
  <si>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</si>
  <si>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</si>
  <si>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</si>
  <si>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</si>
  <si>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</si>
  <si>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</si>
  <si>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</si>
  <si>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</si>
  <si>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</si>
  <si>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</si>
  <si>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</si>
  <si>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</si>
  <si>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</si>
  <si>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</si>
  <si>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</si>
  <si>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</si>
  <si>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</si>
  <si>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</si>
  <si>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</si>
  <si>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</si>
  <si>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</si>
  <si>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</si>
  <si>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</si>
  <si>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</si>
  <si>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</si>
  <si>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</si>
  <si>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</si>
  <si>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</si>
  <si>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</si>
  <si>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</si>
  <si>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</si>
  <si>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</si>
  <si>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</si>
  <si>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</si>
  <si>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</si>
  <si>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</si>
  <si>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</si>
  <si>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</si>
  <si>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</si>
  <si>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</si>
  <si>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</si>
  <si>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</si>
  <si>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</si>
  <si>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</si>
  <si>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</si>
  <si>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</si>
  <si>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</si>
  <si>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</si>
  <si>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</si>
  <si>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</si>
  <si>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</si>
  <si>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</si>
  <si>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</si>
  <si>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</si>
  <si>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</si>
  <si>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</si>
  <si>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</si>
  <si>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</si>
  <si>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</si>
  <si>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</si>
  <si>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</si>
  <si>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</si>
  <si>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</si>
  <si>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</si>
  <si>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</si>
  <si>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</si>
  <si>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</si>
  <si>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</si>
  <si>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</si>
  <si>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</si>
  <si>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</si>
  <si>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</si>
  <si>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</si>
  <si>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</si>
  <si>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</si>
  <si>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</si>
  <si>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</si>
  <si>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</si>
  <si>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</si>
  <si>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</si>
  <si>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</si>
  <si>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</si>
  <si>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</si>
  <si>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</si>
  <si>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</si>
  <si>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</si>
  <si>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</si>
  <si>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</si>
  <si>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</si>
  <si>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</si>
  <si>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</si>
  <si>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</si>
  <si>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</si>
  <si>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</si>
  <si>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</si>
  <si>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</si>
  <si>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</si>
  <si>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</si>
  <si>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</si>
  <si>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</si>
  <si>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</si>
  <si>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</si>
  <si>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</si>
  <si>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</si>
  <si>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</si>
  <si>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</si>
  <si>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</si>
  <si>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</si>
  <si>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</si>
  <si>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</si>
  <si>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</si>
  <si>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</si>
  <si>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</si>
  <si>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</si>
  <si>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</si>
  <si>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</si>
  <si>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</si>
  <si>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</si>
  <si>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</si>
  <si>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</si>
  <si>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</si>
  <si>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</si>
  <si>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</si>
  <si>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</si>
  <si>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</si>
  <si>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</si>
  <si>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</si>
  <si>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</si>
  <si>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</si>
  <si>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</si>
  <si>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</si>
  <si>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</si>
  <si>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</si>
  <si>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</si>
  <si>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</si>
  <si>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</si>
  <si>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</si>
  <si>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</si>
  <si>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</si>
  <si>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</si>
  <si>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</si>
  <si>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</si>
  <si>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</si>
  <si>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</si>
  <si>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</si>
  <si>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</si>
  <si>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</si>
  <si>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</si>
  <si>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</si>
  <si>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</si>
  <si>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</si>
  <si>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</si>
  <si>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</si>
  <si>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</si>
  <si>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</si>
  <si>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</si>
  <si>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</si>
  <si>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</si>
  <si>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</si>
  <si>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</si>
  <si>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</si>
  <si>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</si>
  <si>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</si>
  <si>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</si>
  <si>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</si>
  <si>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</si>
  <si>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</si>
  <si>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</si>
  <si>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</si>
  <si>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</si>
  <si>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</si>
  <si>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</si>
  <si>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</si>
  <si>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</si>
  <si>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</si>
  <si>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</si>
  <si>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</si>
  <si>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</si>
  <si>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</si>
  <si>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</si>
  <si>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</si>
  <si>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</si>
  <si>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</si>
  <si>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</si>
  <si>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</si>
  <si>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</si>
  <si>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</si>
  <si>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</si>
  <si>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</si>
  <si>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</si>
  <si>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</si>
  <si>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</si>
  <si>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</si>
  <si>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</si>
  <si>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</si>
  <si>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</si>
  <si>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</si>
  <si>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</si>
  <si>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</si>
  <si>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</si>
  <si>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</si>
  <si>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</si>
  <si>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</si>
  <si>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</si>
  <si>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</si>
  <si>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</si>
  <si>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</si>
  <si>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</si>
  <si>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</si>
  <si>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</si>
  <si>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</si>
  <si>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</si>
  <si>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</si>
  <si>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</si>
  <si>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</si>
  <si>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</si>
  <si>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</si>
  <si>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</si>
  <si>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</si>
  <si>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</si>
  <si>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</si>
  <si>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</si>
  <si>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</si>
  <si>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</si>
  <si>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</si>
  <si>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</si>
  <si>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</si>
  <si>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</si>
  <si>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</si>
  <si>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</si>
  <si>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</si>
  <si>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</si>
  <si>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</si>
  <si>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</si>
  <si>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</si>
  <si>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</si>
  <si>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</si>
  <si>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</si>
  <si>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</si>
  <si>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</si>
  <si>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</si>
  <si>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</si>
  <si>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</si>
  <si>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</si>
  <si>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</si>
  <si>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</si>
  <si>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</si>
  <si>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</si>
  <si>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</si>
  <si>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</si>
  <si>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</si>
  <si>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</si>
  <si>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</si>
  <si>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</si>
  <si>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</si>
  <si>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</si>
  <si>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</si>
  <si>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</si>
  <si>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</si>
  <si>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</si>
  <si>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</si>
  <si>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</si>
  <si>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</si>
  <si>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</si>
  <si>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</si>
  <si>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</si>
  <si>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</si>
  <si>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</si>
  <si>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</si>
  <si>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</si>
  <si>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</si>
  <si>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</si>
  <si>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</si>
  <si>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</si>
  <si>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</si>
  <si>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</si>
  <si>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</si>
  <si>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</si>
  <si>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</si>
  <si>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</si>
  <si>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</si>
  <si>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</si>
  <si>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</si>
  <si>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</si>
  <si>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</si>
  <si>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</si>
  <si>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</si>
  <si>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</si>
  <si>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</si>
  <si>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</si>
  <si>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</si>
  <si>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</si>
  <si>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</si>
  <si>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</si>
  <si>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</si>
  <si>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</si>
  <si>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</si>
  <si>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</si>
  <si>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</si>
  <si>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</si>
  <si>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</si>
  <si>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</si>
  <si>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</si>
  <si>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</si>
  <si>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</si>
  <si>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</si>
  <si>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</si>
  <si>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</si>
  <si>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</si>
  <si>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</si>
  <si>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</si>
  <si>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</si>
  <si>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</si>
  <si>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</si>
  <si>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</si>
  <si>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</si>
  <si>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</si>
  <si>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</si>
  <si>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</si>
  <si>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</si>
  <si>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</si>
  <si>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</si>
  <si>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</si>
  <si>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</si>
  <si>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</si>
  <si>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</si>
  <si>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</si>
  <si>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</si>
  <si>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</si>
  <si>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</si>
  <si>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</si>
  <si>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</si>
  <si>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</si>
  <si>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</si>
  <si>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</si>
  <si>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</si>
  <si>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</si>
  <si>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</si>
  <si>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</si>
  <si>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</si>
  <si>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</si>
  <si>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</si>
  <si>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</si>
  <si>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</si>
  <si>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</si>
  <si>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</si>
  <si>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</si>
  <si>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</si>
  <si>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</si>
  <si>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</si>
  <si>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</si>
  <si>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</si>
  <si>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</si>
  <si>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</si>
  <si>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</si>
  <si>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</si>
  <si>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</si>
  <si>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</si>
  <si>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</si>
  <si>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</si>
  <si>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</si>
  <si>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</si>
  <si>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</si>
  <si>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</si>
  <si>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</si>
  <si>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</si>
  <si>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</si>
  <si>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</si>
  <si>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</si>
  <si>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</si>
  <si>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</si>
  <si>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</si>
  <si>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</si>
  <si>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</si>
  <si>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</si>
  <si>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</si>
  <si>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</si>
  <si>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</si>
  <si>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</si>
  <si>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</si>
  <si>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</si>
  <si>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</si>
  <si>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</si>
  <si>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</si>
  <si>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</si>
  <si>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</si>
  <si>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</si>
  <si>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</si>
  <si>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</si>
  <si>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</si>
  <si>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</si>
  <si>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</si>
  <si>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</si>
  <si>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</si>
  <si>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</si>
  <si>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</si>
  <si>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</si>
  <si>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</si>
  <si>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</si>
  <si>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</si>
  <si>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</si>
  <si>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</si>
  <si>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</si>
  <si>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</si>
  <si>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</si>
  <si>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</si>
  <si>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</si>
  <si>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</si>
  <si>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</si>
  <si>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</si>
  <si>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</si>
  <si>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</si>
  <si>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</si>
  <si>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</si>
  <si>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</si>
  <si>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</si>
  <si>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</si>
  <si>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</si>
  <si>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</si>
  <si>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</si>
  <si>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</si>
  <si>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</si>
  <si>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</si>
  <si>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</si>
  <si>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</si>
  <si>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</si>
  <si>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</si>
  <si>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</si>
  <si>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</si>
  <si>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</si>
  <si>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</si>
  <si>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</si>
  <si>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</si>
  <si>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</si>
  <si>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</si>
  <si>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</si>
  <si>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</si>
  <si>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</si>
  <si>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</si>
  <si>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</si>
  <si>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</si>
  <si>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</si>
  <si>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</si>
  <si>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</si>
  <si>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</si>
  <si>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</si>
  <si>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</si>
  <si>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</si>
  <si>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</si>
  <si>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</si>
  <si>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</si>
  <si>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</si>
  <si>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</si>
  <si>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</si>
  <si>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</si>
  <si>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</si>
  <si>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</si>
  <si>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</si>
  <si>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</si>
  <si>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</si>
  <si>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</si>
  <si>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</si>
  <si>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</si>
  <si>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</si>
  <si>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</si>
  <si>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</si>
  <si>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</si>
  <si>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</si>
  <si>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</si>
  <si>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</si>
  <si>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</si>
  <si>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</si>
  <si>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</si>
  <si>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</si>
  <si>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</si>
  <si>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</si>
  <si>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</si>
  <si>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</si>
  <si>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</si>
  <si>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</si>
  <si>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</si>
  <si>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</si>
  <si>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</si>
  <si>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</si>
  <si>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</si>
  <si>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</si>
  <si>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</si>
  <si>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</si>
  <si>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</si>
  <si>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</si>
  <si>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</si>
  <si>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</si>
  <si>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</si>
  <si>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</si>
  <si>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</si>
  <si>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</si>
  <si>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</si>
  <si>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</si>
  <si>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</si>
  <si>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</si>
  <si>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</si>
  <si>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</si>
  <si>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</si>
  <si>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</si>
  <si>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</si>
  <si>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</si>
  <si>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ДП ТСВ</t>
  </si>
  <si>
    <t>Съставител: Цветелина Попова</t>
  </si>
  <si>
    <t>Ръководител: инж.Валери Василев</t>
  </si>
  <si>
    <t>Цветелина Попова</t>
  </si>
  <si>
    <t>инж.Валери Василев</t>
  </si>
  <si>
    <t>Съставител:Цветелина Попова</t>
  </si>
  <si>
    <t>Ръководител:инж.Валери Василев</t>
  </si>
  <si>
    <t xml:space="preserve">                                    Съставител: Цветелина Попова                   </t>
  </si>
  <si>
    <t xml:space="preserve"> Ръководител:</t>
  </si>
  <si>
    <t>неконсолидиран</t>
  </si>
  <si>
    <t>01.01-31.03.2017г.</t>
  </si>
  <si>
    <t>Дата на съставяне: 25.04.2017г.</t>
  </si>
  <si>
    <t>25.04.2017г.</t>
  </si>
  <si>
    <t>Дата на съставяне:25.04.2017г.</t>
  </si>
  <si>
    <t xml:space="preserve">Дата на съставяне: 25.04.2017г.              </t>
  </si>
  <si>
    <t xml:space="preserve">Дата  на съставяне: 25.04.2017г.                                                                                                                                </t>
  </si>
  <si>
    <t xml:space="preserve">Дата на съставяне: 25.04.2017г.                                      </t>
  </si>
</sst>
</file>

<file path=xl/styles.xml><?xml version="1.0" encoding="utf-8"?>
<styleSheet xmlns="http://schemas.openxmlformats.org/spreadsheetml/2006/main">
  <numFmts count="4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  <numFmt numFmtId="167" formatCode="#,##0;\(#,##0\)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" fontId="21" fillId="3" borderId="1" xfId="10" applyNumberFormat="1" applyFont="1" applyFill="1" applyBorder="1" applyProtection="1">
      <protection locked="0"/>
    </xf>
    <xf numFmtId="167" fontId="22" fillId="0" borderId="1" xfId="10" applyNumberFormat="1" applyFont="1" applyBorder="1" applyAlignment="1" applyProtection="1">
      <alignment vertical="center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workbookViewId="0">
      <selection activeCell="G94" sqref="G9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858</v>
      </c>
      <c r="F3" s="217" t="s">
        <v>2</v>
      </c>
      <c r="G3" s="172"/>
      <c r="H3" s="461">
        <v>130847116</v>
      </c>
    </row>
    <row r="4" spans="1:8" ht="15">
      <c r="A4" s="577" t="s">
        <v>3</v>
      </c>
      <c r="B4" s="583"/>
      <c r="C4" s="583"/>
      <c r="D4" s="583"/>
      <c r="E4" s="504" t="s">
        <v>867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868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5237</v>
      </c>
      <c r="D11" s="151">
        <v>5237</v>
      </c>
      <c r="E11" s="237" t="s">
        <v>22</v>
      </c>
      <c r="F11" s="242" t="s">
        <v>23</v>
      </c>
      <c r="G11" s="152">
        <v>17518</v>
      </c>
      <c r="H11" s="152">
        <v>17518</v>
      </c>
    </row>
    <row r="12" spans="1:8" ht="15">
      <c r="A12" s="235" t="s">
        <v>24</v>
      </c>
      <c r="B12" s="241" t="s">
        <v>25</v>
      </c>
      <c r="C12" s="151">
        <v>18226</v>
      </c>
      <c r="D12" s="151">
        <v>13892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1554</v>
      </c>
      <c r="D13" s="151">
        <v>1613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1873</v>
      </c>
      <c r="D15" s="151">
        <v>1968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160</v>
      </c>
      <c r="D17" s="151">
        <v>159</v>
      </c>
      <c r="E17" s="243" t="s">
        <v>46</v>
      </c>
      <c r="F17" s="245" t="s">
        <v>47</v>
      </c>
      <c r="G17" s="154">
        <f>G11+G14+G15+G16</f>
        <v>17518</v>
      </c>
      <c r="H17" s="154">
        <f>H11+H14+H15+H16</f>
        <v>17518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405</v>
      </c>
      <c r="D18" s="151">
        <v>278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27455</v>
      </c>
      <c r="D19" s="155">
        <f>SUM(D11:D18)</f>
        <v>23147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v>3416</v>
      </c>
      <c r="D20" s="151">
        <v>3416</v>
      </c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1</v>
      </c>
      <c r="D26" s="151">
        <v>2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</v>
      </c>
      <c r="D27" s="155">
        <f>SUM(D23:D26)</f>
        <v>2</v>
      </c>
      <c r="E27" s="253" t="s">
        <v>83</v>
      </c>
      <c r="F27" s="242" t="s">
        <v>84</v>
      </c>
      <c r="G27" s="154">
        <f>SUM(G28:G30)</f>
        <v>8057</v>
      </c>
      <c r="H27" s="154">
        <f>SUM(H28:H30)</f>
        <v>4251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20959</v>
      </c>
      <c r="H28" s="152">
        <v>17480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-12902</v>
      </c>
      <c r="H29" s="316">
        <v>-13229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-2101</v>
      </c>
      <c r="H32" s="316">
        <v>-972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5956</v>
      </c>
      <c r="H33" s="154">
        <f>H27+H31+H32</f>
        <v>3279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2</v>
      </c>
      <c r="D34" s="155">
        <f>SUM(D35:D38)</f>
        <v>2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23474</v>
      </c>
      <c r="H36" s="154">
        <f>H25+H17+H33</f>
        <v>20797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>
        <v>2</v>
      </c>
      <c r="D38" s="151">
        <v>2</v>
      </c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2</v>
      </c>
      <c r="D45" s="155">
        <f>D34+D39+D44</f>
        <v>2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3456</v>
      </c>
      <c r="H52" s="152">
        <v>3532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30874</v>
      </c>
      <c r="D55" s="155">
        <f>D19+D20+D21+D27+D32+D45+D51+D53+D54</f>
        <v>26567</v>
      </c>
      <c r="E55" s="237" t="s">
        <v>172</v>
      </c>
      <c r="F55" s="261" t="s">
        <v>173</v>
      </c>
      <c r="G55" s="154">
        <f>G49+G51+G52+G53+G54</f>
        <v>3456</v>
      </c>
      <c r="H55" s="154">
        <f>H49+H51+H52+H53+H54</f>
        <v>3532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2494</v>
      </c>
      <c r="D58" s="151">
        <v>2518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2</v>
      </c>
      <c r="D59" s="151">
        <v>2</v>
      </c>
      <c r="E59" s="251" t="s">
        <v>181</v>
      </c>
      <c r="F59" s="242" t="s">
        <v>182</v>
      </c>
      <c r="G59" s="152">
        <v>750</v>
      </c>
      <c r="H59" s="152">
        <v>750</v>
      </c>
      <c r="M59" s="157"/>
    </row>
    <row r="60" spans="1:18" ht="15">
      <c r="A60" s="235" t="s">
        <v>183</v>
      </c>
      <c r="B60" s="241" t="s">
        <v>184</v>
      </c>
      <c r="C60" s="151">
        <v>10</v>
      </c>
      <c r="D60" s="151">
        <v>10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>
        <v>3755</v>
      </c>
      <c r="D61" s="151">
        <v>4169</v>
      </c>
      <c r="E61" s="243" t="s">
        <v>189</v>
      </c>
      <c r="F61" s="272" t="s">
        <v>190</v>
      </c>
      <c r="G61" s="154">
        <f>SUM(G62:G68)</f>
        <v>13521</v>
      </c>
      <c r="H61" s="154">
        <f>SUM(H62:H68)</f>
        <v>12427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6261</v>
      </c>
      <c r="D64" s="155">
        <f>SUM(D58:D63)</f>
        <v>6699</v>
      </c>
      <c r="E64" s="237" t="s">
        <v>200</v>
      </c>
      <c r="F64" s="242" t="s">
        <v>201</v>
      </c>
      <c r="G64" s="152">
        <v>5990</v>
      </c>
      <c r="H64" s="152">
        <v>5833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2131</v>
      </c>
      <c r="H66" s="152">
        <v>1486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1336</v>
      </c>
      <c r="H67" s="152">
        <v>1010</v>
      </c>
    </row>
    <row r="68" spans="1:18" ht="15">
      <c r="A68" s="235" t="s">
        <v>211</v>
      </c>
      <c r="B68" s="241" t="s">
        <v>212</v>
      </c>
      <c r="C68" s="151">
        <v>2325</v>
      </c>
      <c r="D68" s="151">
        <v>2641</v>
      </c>
      <c r="E68" s="237" t="s">
        <v>213</v>
      </c>
      <c r="F68" s="242" t="s">
        <v>214</v>
      </c>
      <c r="G68" s="152">
        <v>4064</v>
      </c>
      <c r="H68" s="152">
        <v>4098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451</v>
      </c>
      <c r="H69" s="152">
        <v>454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153</v>
      </c>
      <c r="D71" s="151">
        <v>153</v>
      </c>
      <c r="E71" s="253" t="s">
        <v>46</v>
      </c>
      <c r="F71" s="273" t="s">
        <v>224</v>
      </c>
      <c r="G71" s="161">
        <f>G59+G60+G61+G69+G70</f>
        <v>14722</v>
      </c>
      <c r="H71" s="161">
        <f>H59+H60+H61+H69+H70</f>
        <v>13631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123</v>
      </c>
      <c r="D72" s="151">
        <v>123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1859</v>
      </c>
      <c r="D74" s="151">
        <v>1876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4460</v>
      </c>
      <c r="D75" s="155">
        <f>SUM(D67:D74)</f>
        <v>4793</v>
      </c>
      <c r="E75" s="251" t="s">
        <v>160</v>
      </c>
      <c r="F75" s="245" t="s">
        <v>234</v>
      </c>
      <c r="G75" s="152">
        <v>13</v>
      </c>
      <c r="H75" s="152">
        <v>221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14735</v>
      </c>
      <c r="H79" s="162">
        <f>H71+H74+H75+H76</f>
        <v>13852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22</v>
      </c>
      <c r="D87" s="151">
        <v>28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33</v>
      </c>
      <c r="D88" s="151">
        <v>88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55</v>
      </c>
      <c r="D91" s="155">
        <f>SUM(D87:D90)</f>
        <v>116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15</v>
      </c>
      <c r="D92" s="151">
        <v>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10791</v>
      </c>
      <c r="D93" s="155">
        <f>D64+D75+D84+D91+D92</f>
        <v>11614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41665</v>
      </c>
      <c r="D94" s="164">
        <f>D93+D55</f>
        <v>38181</v>
      </c>
      <c r="E94" s="449" t="s">
        <v>270</v>
      </c>
      <c r="F94" s="289" t="s">
        <v>271</v>
      </c>
      <c r="G94" s="165">
        <f>G36+G39+G55+G79</f>
        <v>41665</v>
      </c>
      <c r="H94" s="165">
        <f>H36+H39+H55+H79</f>
        <v>38181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869</v>
      </c>
      <c r="B98" s="432"/>
      <c r="C98" s="581" t="s">
        <v>859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860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zoomScaleNormal="100" workbookViewId="0">
      <selection activeCell="J20" sqref="J2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 ca="1">'справка №1-БАЛАНС'!E3</f>
        <v>ДП ТСВ</v>
      </c>
      <c r="C2" s="586"/>
      <c r="D2" s="586"/>
      <c r="E2" s="586"/>
      <c r="F2" s="588" t="s">
        <v>2</v>
      </c>
      <c r="G2" s="588"/>
      <c r="H2" s="526">
        <f ca="1">'справка №1-БАЛАНС'!H3</f>
        <v>130847116</v>
      </c>
    </row>
    <row r="3" spans="1:18" ht="15">
      <c r="A3" s="467" t="s">
        <v>274</v>
      </c>
      <c r="B3" s="586" t="str">
        <f ca="1"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 ca="1">'справка №1-БАЛАНС'!H4</f>
        <v xml:space="preserve"> </v>
      </c>
    </row>
    <row r="4" spans="1:18" ht="17.25" customHeight="1">
      <c r="A4" s="467" t="s">
        <v>5</v>
      </c>
      <c r="B4" s="587" t="str">
        <f ca="1">'справка №1-БАЛАНС'!E5</f>
        <v>01.01-31.03.2017г.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 ht="12.75">
      <c r="A9" s="298" t="s">
        <v>282</v>
      </c>
      <c r="B9" s="299" t="s">
        <v>283</v>
      </c>
      <c r="C9" s="576">
        <v>1101</v>
      </c>
      <c r="D9" s="576">
        <v>1536</v>
      </c>
      <c r="E9" s="298" t="s">
        <v>284</v>
      </c>
      <c r="F9" s="549" t="s">
        <v>285</v>
      </c>
      <c r="G9" s="575">
        <v>3185</v>
      </c>
      <c r="H9" s="575">
        <v>3645</v>
      </c>
    </row>
    <row r="10" spans="1:18" ht="12.75">
      <c r="A10" s="298" t="s">
        <v>286</v>
      </c>
      <c r="B10" s="299" t="s">
        <v>287</v>
      </c>
      <c r="C10" s="576">
        <v>1207</v>
      </c>
      <c r="D10" s="576">
        <v>1703</v>
      </c>
      <c r="E10" s="298" t="s">
        <v>288</v>
      </c>
      <c r="F10" s="549" t="s">
        <v>289</v>
      </c>
      <c r="G10" s="575">
        <v>11</v>
      </c>
      <c r="H10" s="575">
        <v>13</v>
      </c>
    </row>
    <row r="11" spans="1:18" ht="12.75">
      <c r="A11" s="298" t="s">
        <v>290</v>
      </c>
      <c r="B11" s="299" t="s">
        <v>291</v>
      </c>
      <c r="C11" s="576">
        <v>485</v>
      </c>
      <c r="D11" s="576">
        <v>477</v>
      </c>
      <c r="E11" s="300" t="s">
        <v>292</v>
      </c>
      <c r="F11" s="549" t="s">
        <v>293</v>
      </c>
      <c r="G11" s="575">
        <v>169</v>
      </c>
      <c r="H11" s="575">
        <v>109</v>
      </c>
    </row>
    <row r="12" spans="1:18" ht="12.75">
      <c r="A12" s="298" t="s">
        <v>294</v>
      </c>
      <c r="B12" s="299" t="s">
        <v>295</v>
      </c>
      <c r="C12" s="576">
        <v>1991</v>
      </c>
      <c r="D12" s="576">
        <v>1918</v>
      </c>
      <c r="E12" s="300" t="s">
        <v>78</v>
      </c>
      <c r="F12" s="549" t="s">
        <v>296</v>
      </c>
      <c r="G12" s="575">
        <v>104</v>
      </c>
      <c r="H12" s="575">
        <v>232</v>
      </c>
    </row>
    <row r="13" spans="1:18" ht="12.75">
      <c r="A13" s="298" t="s">
        <v>297</v>
      </c>
      <c r="B13" s="299" t="s">
        <v>298</v>
      </c>
      <c r="C13" s="576">
        <v>462</v>
      </c>
      <c r="D13" s="576">
        <v>436</v>
      </c>
      <c r="E13" s="301" t="s">
        <v>51</v>
      </c>
      <c r="F13" s="551" t="s">
        <v>299</v>
      </c>
      <c r="G13" s="548">
        <f>SUM(G9:G12)</f>
        <v>3469</v>
      </c>
      <c r="H13" s="548">
        <f>SUM(H9:H12)</f>
        <v>3999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12.75">
      <c r="A14" s="298" t="s">
        <v>300</v>
      </c>
      <c r="B14" s="299" t="s">
        <v>301</v>
      </c>
      <c r="C14" s="576">
        <v>15</v>
      </c>
      <c r="D14" s="576">
        <v>137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>
        <v>414</v>
      </c>
      <c r="D15" s="47">
        <v>-769</v>
      </c>
      <c r="E15" s="296" t="s">
        <v>304</v>
      </c>
      <c r="F15" s="554" t="s">
        <v>305</v>
      </c>
      <c r="G15" s="575">
        <v>410</v>
      </c>
      <c r="H15" s="575">
        <v>356</v>
      </c>
    </row>
    <row r="16" spans="1:18">
      <c r="A16" s="298" t="s">
        <v>306</v>
      </c>
      <c r="B16" s="299" t="s">
        <v>307</v>
      </c>
      <c r="C16" s="47">
        <v>292</v>
      </c>
      <c r="D16" s="47">
        <v>236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5967</v>
      </c>
      <c r="D19" s="49">
        <f>SUM(D9:D15)+D16</f>
        <v>5674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/>
      <c r="E22" s="304" t="s">
        <v>325</v>
      </c>
      <c r="F22" s="552" t="s">
        <v>326</v>
      </c>
      <c r="G22" s="550"/>
      <c r="H22" s="575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13</v>
      </c>
      <c r="D25" s="46">
        <v>26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13</v>
      </c>
      <c r="D26" s="49">
        <f>SUM(D22:D25)</f>
        <v>26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5980</v>
      </c>
      <c r="D28" s="50">
        <f>D26+D19</f>
        <v>5700</v>
      </c>
      <c r="E28" s="127" t="s">
        <v>338</v>
      </c>
      <c r="F28" s="554" t="s">
        <v>339</v>
      </c>
      <c r="G28" s="548">
        <f>G13+G15+G24</f>
        <v>3879</v>
      </c>
      <c r="H28" s="548">
        <f>H13+H15+H24</f>
        <v>4355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2101</v>
      </c>
      <c r="H30" s="53">
        <f>IF((D28-H28)&gt;0,D28-H28,0)</f>
        <v>1345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5980</v>
      </c>
      <c r="D33" s="49">
        <f>D28-D31+D32</f>
        <v>5700</v>
      </c>
      <c r="E33" s="127" t="s">
        <v>352</v>
      </c>
      <c r="F33" s="554" t="s">
        <v>353</v>
      </c>
      <c r="G33" s="53">
        <f>G32-G31+G28</f>
        <v>3879</v>
      </c>
      <c r="H33" s="53">
        <f>H32-H31+H28</f>
        <v>4355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2101</v>
      </c>
      <c r="H34" s="548">
        <f>IF((D33-H33)&gt;0,D33-H33,0)</f>
        <v>1345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2101</v>
      </c>
      <c r="H39" s="559">
        <f>IF(H34&gt;0,IF(D35+H34&lt;0,0,D35+H34),IF(D34-D35&lt;0,D35-D34,0))</f>
        <v>1345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2101</v>
      </c>
      <c r="H41" s="52">
        <f>IF(D39=0,IF(H39-H40&gt;0,H39-H40+D40,0),IF(D39-D40&lt;0,D40-D39+H40,0))</f>
        <v>1345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5980</v>
      </c>
      <c r="D42" s="53">
        <f>D33+D35+D39</f>
        <v>5700</v>
      </c>
      <c r="E42" s="128" t="s">
        <v>379</v>
      </c>
      <c r="F42" s="129" t="s">
        <v>380</v>
      </c>
      <c r="G42" s="53">
        <f>G39+G33</f>
        <v>5980</v>
      </c>
      <c r="H42" s="53">
        <f>H39+H33</f>
        <v>5700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856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870</v>
      </c>
      <c r="C48" s="427" t="s">
        <v>381</v>
      </c>
      <c r="D48" s="584" t="s">
        <v>861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5" t="s">
        <v>862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zoomScaleNormal="100" workbookViewId="0">
      <selection activeCell="A18" sqref="A18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 ca="1">'справка №1-БАЛАНС'!E3</f>
        <v>ДП ТСВ</v>
      </c>
      <c r="C4" s="541" t="s">
        <v>2</v>
      </c>
      <c r="D4" s="541">
        <f ca="1">'справка №1-БАЛАНС'!H3</f>
        <v>130847116</v>
      </c>
      <c r="E4" s="323"/>
      <c r="F4" s="323"/>
    </row>
    <row r="5" spans="1:13" ht="15">
      <c r="A5" s="470" t="s">
        <v>274</v>
      </c>
      <c r="B5" s="470" t="str">
        <f ca="1">'справка №1-БАЛАНС'!E4</f>
        <v>неконсолидиран</v>
      </c>
      <c r="C5" s="542" t="s">
        <v>4</v>
      </c>
      <c r="D5" s="541" t="str">
        <f ca="1">'справка №1-БАЛАНС'!H4</f>
        <v xml:space="preserve"> </v>
      </c>
    </row>
    <row r="6" spans="1:13" ht="12" customHeight="1">
      <c r="A6" s="471" t="s">
        <v>5</v>
      </c>
      <c r="B6" s="506" t="str">
        <f ca="1">'справка №1-БАЛАНС'!E5</f>
        <v>01.01-31.03.2017г.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2969</v>
      </c>
      <c r="D10" s="54">
        <v>33560</v>
      </c>
      <c r="E10" s="130"/>
      <c r="F10" s="130"/>
    </row>
    <row r="11" spans="1:13">
      <c r="A11" s="332" t="s">
        <v>388</v>
      </c>
      <c r="B11" s="333" t="s">
        <v>389</v>
      </c>
      <c r="C11" s="54">
        <v>-1913</v>
      </c>
      <c r="D11" s="54">
        <v>-21734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-785</v>
      </c>
      <c r="D13" s="54">
        <v>-11846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-329</v>
      </c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-12</v>
      </c>
      <c r="D17" s="54">
        <v>-22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9</v>
      </c>
      <c r="D19" s="54">
        <v>-432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-61</v>
      </c>
      <c r="D20" s="55">
        <f>SUM(D10:D19)</f>
        <v>-474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>
        <v>-805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>
        <v>634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-171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>
        <v>750</v>
      </c>
      <c r="E36" s="130"/>
      <c r="F36" s="130"/>
    </row>
    <row r="37" spans="1:8">
      <c r="A37" s="332" t="s">
        <v>437</v>
      </c>
      <c r="B37" s="333" t="s">
        <v>438</v>
      </c>
      <c r="C37" s="54"/>
      <c r="D37" s="54"/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0</v>
      </c>
      <c r="D42" s="55">
        <f>SUM(D34:D41)</f>
        <v>750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-61</v>
      </c>
      <c r="D43" s="55">
        <f>D42+D32+D20</f>
        <v>105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116</v>
      </c>
      <c r="D44" s="132">
        <v>334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55</v>
      </c>
      <c r="D45" s="55">
        <f>D44+D43</f>
        <v>439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874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863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864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9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workbookViewId="0">
      <selection activeCell="J28" sqref="J2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 ca="1">'справка №1-БАЛАНС'!E3</f>
        <v>ДП ТСВ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 ca="1">'справка №1-БАЛАНС'!H3</f>
        <v>130847116</v>
      </c>
      <c r="N3" s="2"/>
    </row>
    <row r="4" spans="1:23" s="532" customFormat="1" ht="13.5" customHeight="1">
      <c r="A4" s="467" t="s">
        <v>460</v>
      </c>
      <c r="B4" s="593" t="str">
        <f ca="1"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 ca="1"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 ca="1">'справка №1-БАЛАНС'!E5</f>
        <v>01.01-31.03.2017г.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 ca="1">'справка №1-БАЛАНС'!H17</f>
        <v>17518</v>
      </c>
      <c r="D11" s="58">
        <f ca="1">'справка №1-БАЛАНС'!H19</f>
        <v>0</v>
      </c>
      <c r="E11" s="58">
        <f ca="1">'справка №1-БАЛАНС'!H20</f>
        <v>0</v>
      </c>
      <c r="F11" s="58">
        <f ca="1">'справка №1-БАЛАНС'!H22</f>
        <v>0</v>
      </c>
      <c r="G11" s="58">
        <f ca="1">'справка №1-БАЛАНС'!H23</f>
        <v>0</v>
      </c>
      <c r="H11" s="60"/>
      <c r="I11" s="58">
        <f ca="1">'справка №1-БАЛАНС'!H28+'справка №1-БАЛАНС'!H31</f>
        <v>17480</v>
      </c>
      <c r="J11" s="58">
        <f ca="1">'справка №1-БАЛАНС'!H29+'справка №1-БАЛАНС'!H32</f>
        <v>-14201</v>
      </c>
      <c r="K11" s="60"/>
      <c r="L11" s="344">
        <f ca="1">SUM(C11:K11)</f>
        <v>20797</v>
      </c>
      <c r="M11" s="58">
        <f ca="1"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17518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17480</v>
      </c>
      <c r="J15" s="61">
        <f t="shared" si="2"/>
        <v>-14201</v>
      </c>
      <c r="K15" s="61">
        <f t="shared" si="2"/>
        <v>0</v>
      </c>
      <c r="L15" s="344">
        <f t="shared" si="1"/>
        <v>20797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 ca="1">+'справка №1-БАЛАНС'!G31</f>
        <v>0</v>
      </c>
      <c r="J16" s="345">
        <f ca="1">+'справка №1-БАЛАНС'!G32</f>
        <v>-2101</v>
      </c>
      <c r="K16" s="60"/>
      <c r="L16" s="344">
        <f t="shared" si="1"/>
        <v>-2101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>
        <v>3479</v>
      </c>
      <c r="J28" s="60">
        <v>1299</v>
      </c>
      <c r="K28" s="60"/>
      <c r="L28" s="344">
        <f t="shared" si="1"/>
        <v>4778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17518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20959</v>
      </c>
      <c r="J29" s="59">
        <f t="shared" si="6"/>
        <v>-15003</v>
      </c>
      <c r="K29" s="59">
        <f t="shared" si="6"/>
        <v>0</v>
      </c>
      <c r="L29" s="344">
        <f t="shared" si="1"/>
        <v>23474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17518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20959</v>
      </c>
      <c r="J32" s="59">
        <f t="shared" si="7"/>
        <v>-15003</v>
      </c>
      <c r="K32" s="59">
        <f t="shared" si="7"/>
        <v>0</v>
      </c>
      <c r="L32" s="344">
        <f t="shared" si="1"/>
        <v>23474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857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873</v>
      </c>
      <c r="B38" s="19"/>
      <c r="C38" s="15"/>
      <c r="D38" s="592" t="s">
        <v>381</v>
      </c>
      <c r="E38" s="592"/>
      <c r="F38" s="592" t="s">
        <v>861</v>
      </c>
      <c r="G38" s="592"/>
      <c r="H38" s="592"/>
      <c r="I38" s="592"/>
      <c r="J38" s="15" t="s">
        <v>866</v>
      </c>
      <c r="K38" s="15"/>
      <c r="L38" s="592" t="s">
        <v>862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workbookViewId="0">
      <selection activeCell="E46" sqref="E46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10" t="s">
        <v>383</v>
      </c>
      <c r="B2" s="611"/>
      <c r="C2" s="612" t="str">
        <f ca="1">'справка №1-БАЛАНС'!E3</f>
        <v>ДП ТСВ</v>
      </c>
      <c r="D2" s="612"/>
      <c r="E2" s="612"/>
      <c r="F2" s="612"/>
      <c r="G2" s="612"/>
      <c r="H2" s="612"/>
      <c r="I2" s="483"/>
      <c r="J2" s="483"/>
      <c r="K2" s="483"/>
      <c r="L2" s="483"/>
      <c r="M2" s="484" t="s">
        <v>2</v>
      </c>
      <c r="N2" s="482"/>
      <c r="O2" s="482">
        <f ca="1">'справка №1-БАЛАНС'!H3</f>
        <v>130847116</v>
      </c>
      <c r="P2" s="483"/>
      <c r="Q2" s="483"/>
      <c r="R2" s="526"/>
    </row>
    <row r="3" spans="1:28" ht="15">
      <c r="A3" s="610" t="s">
        <v>5</v>
      </c>
      <c r="B3" s="611"/>
      <c r="C3" s="613" t="str">
        <f ca="1">'справка №1-БАЛАНС'!E5</f>
        <v>01.01-31.03.2017г.</v>
      </c>
      <c r="D3" s="613"/>
      <c r="E3" s="613"/>
      <c r="F3" s="485"/>
      <c r="G3" s="485"/>
      <c r="H3" s="485"/>
      <c r="I3" s="485"/>
      <c r="J3" s="485"/>
      <c r="K3" s="485"/>
      <c r="L3" s="485"/>
      <c r="M3" s="609" t="s">
        <v>4</v>
      </c>
      <c r="N3" s="609"/>
      <c r="O3" s="482" t="str">
        <f ca="1"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3" t="s">
        <v>463</v>
      </c>
      <c r="B5" s="604"/>
      <c r="C5" s="607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1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1" t="s">
        <v>528</v>
      </c>
      <c r="R5" s="601" t="s">
        <v>529</v>
      </c>
    </row>
    <row r="6" spans="1:28" s="100" customFormat="1" ht="48">
      <c r="A6" s="605"/>
      <c r="B6" s="606"/>
      <c r="C6" s="608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2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2"/>
      <c r="R6" s="602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5276</v>
      </c>
      <c r="E9" s="189">
        <v>1</v>
      </c>
      <c r="F9" s="189"/>
      <c r="G9" s="74">
        <f>D9+E9-F9</f>
        <v>5277</v>
      </c>
      <c r="H9" s="65"/>
      <c r="I9" s="65"/>
      <c r="J9" s="74">
        <f>G9+H9-I9</f>
        <v>5277</v>
      </c>
      <c r="K9" s="65">
        <v>39</v>
      </c>
      <c r="L9" s="65">
        <v>1</v>
      </c>
      <c r="M9" s="65"/>
      <c r="N9" s="74">
        <f>K9+L9-M9</f>
        <v>40</v>
      </c>
      <c r="O9" s="65"/>
      <c r="P9" s="65"/>
      <c r="Q9" s="74">
        <f t="shared" ref="Q9:Q15" si="0">N9+O9-P9</f>
        <v>40</v>
      </c>
      <c r="R9" s="74">
        <f t="shared" ref="R9:R15" si="1">J9-Q9</f>
        <v>5237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28935</v>
      </c>
      <c r="E10" s="189">
        <v>4643</v>
      </c>
      <c r="F10" s="189">
        <v>452</v>
      </c>
      <c r="G10" s="74">
        <f t="shared" ref="G10:G39" si="2">D10+E10-F10</f>
        <v>33126</v>
      </c>
      <c r="H10" s="65"/>
      <c r="I10" s="65"/>
      <c r="J10" s="74">
        <f t="shared" ref="J10:J39" si="3">G10+H10-I10</f>
        <v>33126</v>
      </c>
      <c r="K10" s="65">
        <v>15043</v>
      </c>
      <c r="L10" s="65">
        <v>299</v>
      </c>
      <c r="M10" s="65">
        <v>442</v>
      </c>
      <c r="N10" s="74">
        <f t="shared" ref="N10:N39" si="4">K10+L10-M10</f>
        <v>14900</v>
      </c>
      <c r="O10" s="65"/>
      <c r="P10" s="65"/>
      <c r="Q10" s="74">
        <f t="shared" si="0"/>
        <v>14900</v>
      </c>
      <c r="R10" s="74">
        <f t="shared" si="1"/>
        <v>18226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11113</v>
      </c>
      <c r="E11" s="189"/>
      <c r="F11" s="189">
        <v>115</v>
      </c>
      <c r="G11" s="74">
        <f t="shared" si="2"/>
        <v>10998</v>
      </c>
      <c r="H11" s="65"/>
      <c r="I11" s="65"/>
      <c r="J11" s="74">
        <f t="shared" si="3"/>
        <v>10998</v>
      </c>
      <c r="K11" s="65">
        <v>9500</v>
      </c>
      <c r="L11" s="65">
        <v>58</v>
      </c>
      <c r="M11" s="65">
        <v>114</v>
      </c>
      <c r="N11" s="74">
        <f t="shared" si="4"/>
        <v>9444</v>
      </c>
      <c r="O11" s="65"/>
      <c r="P11" s="65"/>
      <c r="Q11" s="74">
        <f t="shared" si="0"/>
        <v>9444</v>
      </c>
      <c r="R11" s="74">
        <f t="shared" si="1"/>
        <v>1554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7113</v>
      </c>
      <c r="E13" s="189">
        <v>69</v>
      </c>
      <c r="F13" s="189">
        <v>87</v>
      </c>
      <c r="G13" s="74">
        <f t="shared" si="2"/>
        <v>7095</v>
      </c>
      <c r="H13" s="65"/>
      <c r="I13" s="65"/>
      <c r="J13" s="74">
        <f t="shared" si="3"/>
        <v>7095</v>
      </c>
      <c r="K13" s="65">
        <v>5145</v>
      </c>
      <c r="L13" s="65">
        <v>95</v>
      </c>
      <c r="M13" s="65">
        <v>18</v>
      </c>
      <c r="N13" s="74">
        <f t="shared" si="4"/>
        <v>5222</v>
      </c>
      <c r="O13" s="65"/>
      <c r="P13" s="65"/>
      <c r="Q13" s="74">
        <f t="shared" si="0"/>
        <v>5222</v>
      </c>
      <c r="R13" s="74">
        <f t="shared" si="1"/>
        <v>1873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>
        <v>159</v>
      </c>
      <c r="E15" s="457">
        <v>1</v>
      </c>
      <c r="F15" s="457"/>
      <c r="G15" s="74">
        <f t="shared" si="2"/>
        <v>160</v>
      </c>
      <c r="H15" s="458"/>
      <c r="I15" s="458"/>
      <c r="J15" s="74">
        <f t="shared" si="3"/>
        <v>160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160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1496</v>
      </c>
      <c r="E16" s="189">
        <v>124</v>
      </c>
      <c r="F16" s="189"/>
      <c r="G16" s="74">
        <f t="shared" si="2"/>
        <v>1620</v>
      </c>
      <c r="H16" s="65"/>
      <c r="I16" s="65"/>
      <c r="J16" s="74">
        <f t="shared" si="3"/>
        <v>1620</v>
      </c>
      <c r="K16" s="65">
        <v>1218</v>
      </c>
      <c r="L16" s="65">
        <v>31</v>
      </c>
      <c r="M16" s="65">
        <v>34</v>
      </c>
      <c r="N16" s="74">
        <f t="shared" si="4"/>
        <v>1215</v>
      </c>
      <c r="O16" s="65"/>
      <c r="P16" s="65"/>
      <c r="Q16" s="74">
        <f t="shared" ref="Q16:Q25" si="5">N16+O16-P16</f>
        <v>1215</v>
      </c>
      <c r="R16" s="74">
        <f t="shared" ref="R16:R25" si="6">J16-Q16</f>
        <v>405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54092</v>
      </c>
      <c r="E17" s="194">
        <f>SUM(E9:E16)</f>
        <v>4838</v>
      </c>
      <c r="F17" s="194">
        <f>SUM(F9:F16)</f>
        <v>654</v>
      </c>
      <c r="G17" s="74">
        <f t="shared" si="2"/>
        <v>58276</v>
      </c>
      <c r="H17" s="75">
        <f>SUM(H9:H16)</f>
        <v>0</v>
      </c>
      <c r="I17" s="75">
        <f>SUM(I9:I16)</f>
        <v>0</v>
      </c>
      <c r="J17" s="74">
        <f t="shared" si="3"/>
        <v>58276</v>
      </c>
      <c r="K17" s="75">
        <f>SUM(K9:K16)</f>
        <v>30945</v>
      </c>
      <c r="L17" s="75">
        <f>SUM(L9:L16)</f>
        <v>484</v>
      </c>
      <c r="M17" s="75">
        <f>SUM(M9:M16)</f>
        <v>608</v>
      </c>
      <c r="N17" s="74">
        <f t="shared" si="4"/>
        <v>30821</v>
      </c>
      <c r="O17" s="75">
        <f>SUM(O9:O16)</f>
        <v>0</v>
      </c>
      <c r="P17" s="75">
        <f>SUM(P9:P16)</f>
        <v>0</v>
      </c>
      <c r="Q17" s="74">
        <f t="shared" si="5"/>
        <v>30821</v>
      </c>
      <c r="R17" s="74">
        <f t="shared" si="6"/>
        <v>27455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>
        <v>3449</v>
      </c>
      <c r="E18" s="187"/>
      <c r="F18" s="187"/>
      <c r="G18" s="74">
        <f t="shared" si="2"/>
        <v>3449</v>
      </c>
      <c r="H18" s="63"/>
      <c r="I18" s="63"/>
      <c r="J18" s="74">
        <f t="shared" si="3"/>
        <v>3449</v>
      </c>
      <c r="K18" s="63">
        <v>31</v>
      </c>
      <c r="L18" s="63"/>
      <c r="M18" s="63"/>
      <c r="N18" s="74">
        <f t="shared" si="4"/>
        <v>31</v>
      </c>
      <c r="O18" s="63"/>
      <c r="P18" s="63"/>
      <c r="Q18" s="74">
        <f t="shared" si="5"/>
        <v>31</v>
      </c>
      <c r="R18" s="74">
        <f t="shared" si="6"/>
        <v>3418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>
        <v>67</v>
      </c>
      <c r="E22" s="189"/>
      <c r="F22" s="189"/>
      <c r="G22" s="74">
        <f t="shared" si="2"/>
        <v>67</v>
      </c>
      <c r="H22" s="65"/>
      <c r="I22" s="65"/>
      <c r="J22" s="74">
        <f t="shared" si="3"/>
        <v>67</v>
      </c>
      <c r="K22" s="65">
        <v>65</v>
      </c>
      <c r="L22" s="65">
        <v>1</v>
      </c>
      <c r="M22" s="65"/>
      <c r="N22" s="74">
        <f t="shared" si="4"/>
        <v>66</v>
      </c>
      <c r="O22" s="65"/>
      <c r="P22" s="65"/>
      <c r="Q22" s="74">
        <f t="shared" si="5"/>
        <v>66</v>
      </c>
      <c r="R22" s="74">
        <f t="shared" si="6"/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67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67</v>
      </c>
      <c r="H25" s="66">
        <f t="shared" si="7"/>
        <v>0</v>
      </c>
      <c r="I25" s="66">
        <f t="shared" si="7"/>
        <v>0</v>
      </c>
      <c r="J25" s="67">
        <f t="shared" si="3"/>
        <v>67</v>
      </c>
      <c r="K25" s="66">
        <f t="shared" si="7"/>
        <v>65</v>
      </c>
      <c r="L25" s="66">
        <f t="shared" si="7"/>
        <v>1</v>
      </c>
      <c r="M25" s="66">
        <f t="shared" si="7"/>
        <v>0</v>
      </c>
      <c r="N25" s="67">
        <f t="shared" si="4"/>
        <v>66</v>
      </c>
      <c r="O25" s="66">
        <f t="shared" si="7"/>
        <v>0</v>
      </c>
      <c r="P25" s="66">
        <f t="shared" si="7"/>
        <v>0</v>
      </c>
      <c r="Q25" s="67">
        <f t="shared" si="5"/>
        <v>66</v>
      </c>
      <c r="R25" s="67">
        <f t="shared" si="6"/>
        <v>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57608</v>
      </c>
      <c r="E40" s="438">
        <f>E17+E18+E19+E25+E38+E39</f>
        <v>4838</v>
      </c>
      <c r="F40" s="438">
        <f t="shared" ref="F40:R40" si="13">F17+F18+F19+F25+F38+F39</f>
        <v>654</v>
      </c>
      <c r="G40" s="438">
        <f t="shared" si="13"/>
        <v>61792</v>
      </c>
      <c r="H40" s="438">
        <f t="shared" si="13"/>
        <v>0</v>
      </c>
      <c r="I40" s="438">
        <f t="shared" si="13"/>
        <v>0</v>
      </c>
      <c r="J40" s="438">
        <f t="shared" si="13"/>
        <v>61792</v>
      </c>
      <c r="K40" s="438">
        <f t="shared" si="13"/>
        <v>31041</v>
      </c>
      <c r="L40" s="438">
        <f t="shared" si="13"/>
        <v>485</v>
      </c>
      <c r="M40" s="438">
        <f t="shared" si="13"/>
        <v>608</v>
      </c>
      <c r="N40" s="438">
        <f t="shared" si="13"/>
        <v>30918</v>
      </c>
      <c r="O40" s="438">
        <f t="shared" si="13"/>
        <v>0</v>
      </c>
      <c r="P40" s="438">
        <f t="shared" si="13"/>
        <v>0</v>
      </c>
      <c r="Q40" s="438">
        <f t="shared" si="13"/>
        <v>30918</v>
      </c>
      <c r="R40" s="438">
        <f t="shared" si="13"/>
        <v>30874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872</v>
      </c>
      <c r="C44" s="354"/>
      <c r="D44" s="355"/>
      <c r="E44" s="355"/>
      <c r="F44" s="355"/>
      <c r="G44" s="351"/>
      <c r="H44" s="356" t="s">
        <v>865</v>
      </c>
      <c r="I44" s="356"/>
      <c r="J44" s="356"/>
      <c r="K44" s="598"/>
      <c r="L44" s="598"/>
      <c r="M44" s="598"/>
      <c r="N44" s="598"/>
      <c r="O44" s="599" t="s">
        <v>864</v>
      </c>
      <c r="P44" s="600"/>
      <c r="Q44" s="600"/>
      <c r="R44" s="600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M3:N3"/>
    <mergeCell ref="A2:B2"/>
    <mergeCell ref="C2:H2"/>
    <mergeCell ref="A3:B3"/>
    <mergeCell ref="C3:E3"/>
    <mergeCell ref="K44:N44"/>
    <mergeCell ref="O44:R44"/>
    <mergeCell ref="Q5:Q6"/>
    <mergeCell ref="R5:R6"/>
    <mergeCell ref="A5:B6"/>
    <mergeCell ref="C5:C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2" right="0.22" top="0.37" bottom="0.51181102362204722" header="0.17" footer="0.51181102362204722"/>
  <pageSetup paperSize="9" scale="70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zoomScaleNormal="100" workbookViewId="0">
      <selection activeCell="D114" sqref="D11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607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 ca="1">'справка №1-БАЛАНС'!E3</f>
        <v>ДП ТСВ</v>
      </c>
      <c r="C3" s="621"/>
      <c r="D3" s="526" t="s">
        <v>2</v>
      </c>
      <c r="E3" s="107">
        <f ca="1">'справка №1-БАЛАНС'!H3</f>
        <v>130847116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 ca="1">'справка №1-БАЛАНС'!E5</f>
        <v>01.01-31.03.2017г.</v>
      </c>
      <c r="C4" s="619"/>
      <c r="D4" s="527" t="s">
        <v>4</v>
      </c>
      <c r="E4" s="107" t="str">
        <f ca="1"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f ca="1">+'справка №1-БАЛАНС'!C68</f>
        <v>2325</v>
      </c>
      <c r="D28" s="108">
        <v>1943</v>
      </c>
      <c r="E28" s="120">
        <f t="shared" si="0"/>
        <v>382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>
        <f ca="1">+'справка №1-БАЛАНС'!C71</f>
        <v>153</v>
      </c>
      <c r="D31" s="108">
        <f>+C31</f>
        <v>153</v>
      </c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123</v>
      </c>
      <c r="D33" s="105">
        <f>SUM(D34:D37)</f>
        <v>123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>
        <f ca="1">+'справка №1-БАЛАНС'!C72</f>
        <v>123</v>
      </c>
      <c r="D37" s="108">
        <f>+C37</f>
        <v>123</v>
      </c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1859</v>
      </c>
      <c r="D38" s="105">
        <f>SUM(D39:D42)</f>
        <v>1799</v>
      </c>
      <c r="E38" s="121">
        <f>SUM(E39:E42)</f>
        <v>60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>
        <f ca="1">+'справка №1-БАЛАНС'!C74</f>
        <v>1859</v>
      </c>
      <c r="D42" s="108">
        <v>1799</v>
      </c>
      <c r="E42" s="120">
        <f t="shared" si="0"/>
        <v>60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4460</v>
      </c>
      <c r="D43" s="104">
        <f>D24+D28+D29+D31+D30+D32+D33+D38</f>
        <v>4018</v>
      </c>
      <c r="E43" s="118">
        <f>E24+E28+E29+E31+E30+E32+E33+E38</f>
        <v>442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4460</v>
      </c>
      <c r="D44" s="103">
        <f>D43+D21+D19+D9</f>
        <v>4018</v>
      </c>
      <c r="E44" s="118">
        <f>E43+E21+E19+E9</f>
        <v>442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750</v>
      </c>
      <c r="D75" s="103">
        <f>D76+D78</f>
        <v>750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>
        <v>750</v>
      </c>
      <c r="D76" s="108">
        <f>+C76</f>
        <v>750</v>
      </c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13521</v>
      </c>
      <c r="D85" s="104">
        <f>SUM(D86:D90)+D94</f>
        <v>13521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f ca="1">+'справка №1-БАЛАНС'!G64</f>
        <v>5990</v>
      </c>
      <c r="D87" s="108">
        <f>+C87</f>
        <v>5990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f ca="1">+'справка №1-БАЛАНС'!G66</f>
        <v>2131</v>
      </c>
      <c r="D89" s="108">
        <f>+C89</f>
        <v>2131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4064</v>
      </c>
      <c r="D90" s="103">
        <f>SUM(D91:D93)</f>
        <v>4064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>
        <v>266</v>
      </c>
      <c r="D91" s="108">
        <f>+C91</f>
        <v>266</v>
      </c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924</v>
      </c>
      <c r="D92" s="108">
        <f>+C92</f>
        <v>924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f ca="1">+'справка №1-БАЛАНС'!G68-'справка №6'!C91-'справка №6'!C92</f>
        <v>2874</v>
      </c>
      <c r="D93" s="108">
        <f>+C93</f>
        <v>2874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f ca="1">+'справка №1-БАЛАНС'!G67</f>
        <v>1336</v>
      </c>
      <c r="D94" s="108">
        <f>+C94</f>
        <v>1336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f ca="1">+'справка №1-БАЛАНС'!G69</f>
        <v>451</v>
      </c>
      <c r="D95" s="108">
        <f>+C95</f>
        <v>451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14722</v>
      </c>
      <c r="D96" s="104">
        <f>D85+D80+D75+D71+D95</f>
        <v>14722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14722</v>
      </c>
      <c r="D97" s="104">
        <f>D96+D68+D66</f>
        <v>14722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778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871</v>
      </c>
      <c r="B109" s="615"/>
      <c r="C109" s="615" t="s">
        <v>863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864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zoomScaleNormal="100" workbookViewId="0">
      <selection activeCell="A30" sqref="A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 ca="1">'справка №1-БАЛАНС'!E3</f>
        <v>ДП ТСВ</v>
      </c>
      <c r="C4" s="622"/>
      <c r="D4" s="622"/>
      <c r="E4" s="622"/>
      <c r="F4" s="622"/>
      <c r="G4" s="628" t="s">
        <v>2</v>
      </c>
      <c r="H4" s="628"/>
      <c r="I4" s="500">
        <f ca="1">'справка №1-БАЛАНС'!H3</f>
        <v>130847116</v>
      </c>
    </row>
    <row r="5" spans="1:9" ht="15">
      <c r="A5" s="501" t="s">
        <v>5</v>
      </c>
      <c r="B5" s="623" t="str">
        <f ca="1">'справка №1-БАЛАНС'!E5</f>
        <v>01.01-31.03.2017г.</v>
      </c>
      <c r="C5" s="623"/>
      <c r="D5" s="623"/>
      <c r="E5" s="623"/>
      <c r="F5" s="623"/>
      <c r="G5" s="626" t="s">
        <v>4</v>
      </c>
      <c r="H5" s="627"/>
      <c r="I5" s="500" t="str">
        <f ca="1"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871</v>
      </c>
      <c r="B30" s="625"/>
      <c r="C30" s="625"/>
      <c r="D30" s="459" t="s">
        <v>817</v>
      </c>
      <c r="E30" s="624" t="s">
        <v>861</v>
      </c>
      <c r="F30" s="624"/>
      <c r="G30" s="624"/>
      <c r="H30" s="420" t="s">
        <v>779</v>
      </c>
      <c r="I30" s="624" t="s">
        <v>862</v>
      </c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workbookViewId="0">
      <selection activeCell="A151" sqref="A151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 ca="1">'справка №1-БАЛАНС'!E3</f>
        <v>ДП ТСВ</v>
      </c>
      <c r="C5" s="629"/>
      <c r="D5" s="629"/>
      <c r="E5" s="570" t="s">
        <v>2</v>
      </c>
      <c r="F5" s="451">
        <f ca="1">'справка №1-БАЛАНС'!H3</f>
        <v>130847116</v>
      </c>
    </row>
    <row r="6" spans="1:15" ht="15" customHeight="1">
      <c r="A6" s="27" t="s">
        <v>820</v>
      </c>
      <c r="B6" s="630" t="str">
        <f ca="1">'справка №1-БАЛАНС'!E5</f>
        <v>01.01-31.03.2017г.</v>
      </c>
      <c r="C6" s="630"/>
      <c r="D6" s="510"/>
      <c r="E6" s="569" t="s">
        <v>4</v>
      </c>
      <c r="F6" s="511" t="str">
        <f ca="1"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871</v>
      </c>
      <c r="B151" s="453"/>
      <c r="C151" s="631" t="s">
        <v>859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860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MOBILE</cp:lastModifiedBy>
  <cp:lastPrinted>2017-04-25T06:05:02Z</cp:lastPrinted>
  <dcterms:created xsi:type="dcterms:W3CDTF">2000-06-29T12:02:40Z</dcterms:created>
  <dcterms:modified xsi:type="dcterms:W3CDTF">2017-04-25T10:31:50Z</dcterms:modified>
</cp:coreProperties>
</file>