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2085" windowWidth="10800" windowHeight="4110" tabRatio="573" firstSheet="2" activeTab="8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  <sheet name="Sheet1" sheetId="9" r:id="rId9"/>
    <sheet name="Sheet2" sheetId="10" r:id="rId10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C19" i="2"/>
  <c r="H27" i="1"/>
  <c r="H33" s="1"/>
  <c r="G27"/>
  <c r="G33" s="1"/>
  <c r="H21"/>
  <c r="H25" s="1"/>
  <c r="G21"/>
  <c r="H17"/>
  <c r="G17"/>
  <c r="C39"/>
  <c r="C34"/>
  <c r="C45"/>
  <c r="H49"/>
  <c r="H55"/>
  <c r="H61"/>
  <c r="H71"/>
  <c r="H79" s="1"/>
  <c r="D78"/>
  <c r="D84"/>
  <c r="D64"/>
  <c r="D75"/>
  <c r="D91"/>
  <c r="D93"/>
  <c r="D32"/>
  <c r="D19"/>
  <c r="D27"/>
  <c r="D34"/>
  <c r="D39"/>
  <c r="D45"/>
  <c r="D51"/>
  <c r="D55"/>
  <c r="G25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H28" s="1"/>
  <c r="D26"/>
  <c r="D19"/>
  <c r="D28" s="1"/>
  <c r="D33" s="1"/>
  <c r="D35"/>
  <c r="G13"/>
  <c r="G24"/>
  <c r="C26"/>
  <c r="C35"/>
  <c r="B3"/>
  <c r="B2"/>
  <c r="H3"/>
  <c r="H2"/>
  <c r="B4"/>
  <c r="B4" i="3"/>
  <c r="D5"/>
  <c r="D4"/>
  <c r="B5"/>
  <c r="B6"/>
  <c r="D42"/>
  <c r="D20"/>
  <c r="D32"/>
  <c r="D43"/>
  <c r="D45" s="1"/>
  <c r="C20"/>
  <c r="C32"/>
  <c r="C42"/>
  <c r="M4" i="4"/>
  <c r="M3"/>
  <c r="B5"/>
  <c r="B3"/>
  <c r="B4"/>
  <c r="F17"/>
  <c r="M11"/>
  <c r="M12"/>
  <c r="M15"/>
  <c r="M17"/>
  <c r="M21"/>
  <c r="M24"/>
  <c r="M29"/>
  <c r="D17"/>
  <c r="D21"/>
  <c r="D24"/>
  <c r="D11"/>
  <c r="D12"/>
  <c r="D15"/>
  <c r="E11"/>
  <c r="E12"/>
  <c r="E15" s="1"/>
  <c r="E17"/>
  <c r="E29" s="1"/>
  <c r="E32" s="1"/>
  <c r="E21"/>
  <c r="E24"/>
  <c r="F11"/>
  <c r="F12"/>
  <c r="F21"/>
  <c r="F24"/>
  <c r="G11"/>
  <c r="G12"/>
  <c r="G17"/>
  <c r="G21"/>
  <c r="G24"/>
  <c r="H12"/>
  <c r="H15" s="1"/>
  <c r="H17"/>
  <c r="H21"/>
  <c r="H24"/>
  <c r="I11"/>
  <c r="I12"/>
  <c r="I17"/>
  <c r="I21"/>
  <c r="I24"/>
  <c r="J11"/>
  <c r="J12"/>
  <c r="J15" s="1"/>
  <c r="J17"/>
  <c r="J21"/>
  <c r="J24"/>
  <c r="J16"/>
  <c r="K17"/>
  <c r="K21"/>
  <c r="K24"/>
  <c r="K12"/>
  <c r="K15"/>
  <c r="C11"/>
  <c r="C12"/>
  <c r="C17"/>
  <c r="C21"/>
  <c r="C24"/>
  <c r="L13"/>
  <c r="L14"/>
  <c r="L16"/>
  <c r="L18"/>
  <c r="L19"/>
  <c r="L20"/>
  <c r="L22"/>
  <c r="L23"/>
  <c r="L24"/>
  <c r="L25"/>
  <c r="L26"/>
  <c r="L27"/>
  <c r="L28"/>
  <c r="L30"/>
  <c r="L31"/>
  <c r="M32"/>
  <c r="G39" i="5"/>
  <c r="J39"/>
  <c r="N39"/>
  <c r="Q39"/>
  <c r="O3"/>
  <c r="O2"/>
  <c r="C3"/>
  <c r="C2"/>
  <c r="G15"/>
  <c r="J15" s="1"/>
  <c r="N15"/>
  <c r="Q15" s="1"/>
  <c r="D17"/>
  <c r="D25"/>
  <c r="D27"/>
  <c r="D32"/>
  <c r="D38" s="1"/>
  <c r="E17"/>
  <c r="E25"/>
  <c r="E27"/>
  <c r="E32"/>
  <c r="E38" s="1"/>
  <c r="F17"/>
  <c r="F25"/>
  <c r="F27"/>
  <c r="F32"/>
  <c r="F38" s="1"/>
  <c r="F40" s="1"/>
  <c r="G17"/>
  <c r="G18"/>
  <c r="G19"/>
  <c r="G25"/>
  <c r="H17"/>
  <c r="H25"/>
  <c r="H27"/>
  <c r="H32"/>
  <c r="H38" s="1"/>
  <c r="H40" s="1"/>
  <c r="I17"/>
  <c r="I25"/>
  <c r="I27"/>
  <c r="I32"/>
  <c r="I38" s="1"/>
  <c r="I40" s="1"/>
  <c r="J17"/>
  <c r="J18"/>
  <c r="J19"/>
  <c r="J25"/>
  <c r="K17"/>
  <c r="K25"/>
  <c r="K27"/>
  <c r="K32"/>
  <c r="K38" s="1"/>
  <c r="L17"/>
  <c r="L25"/>
  <c r="L27"/>
  <c r="L32"/>
  <c r="L38" s="1"/>
  <c r="M17"/>
  <c r="M25"/>
  <c r="M27"/>
  <c r="M32"/>
  <c r="M38" s="1"/>
  <c r="M40" s="1"/>
  <c r="N17"/>
  <c r="N18"/>
  <c r="N19"/>
  <c r="N25"/>
  <c r="O17"/>
  <c r="O25"/>
  <c r="O27"/>
  <c r="O32"/>
  <c r="O38" s="1"/>
  <c r="O40" s="1"/>
  <c r="P17"/>
  <c r="P25"/>
  <c r="P27"/>
  <c r="P32"/>
  <c r="P38" s="1"/>
  <c r="P40" s="1"/>
  <c r="Q17"/>
  <c r="Q18"/>
  <c r="Q19"/>
  <c r="Q25"/>
  <c r="R17"/>
  <c r="R18"/>
  <c r="R19"/>
  <c r="R25"/>
  <c r="N28"/>
  <c r="Q28"/>
  <c r="G28"/>
  <c r="J28"/>
  <c r="R28" s="1"/>
  <c r="N29"/>
  <c r="Q29" s="1"/>
  <c r="G29"/>
  <c r="J29" s="1"/>
  <c r="R29" s="1"/>
  <c r="N30"/>
  <c r="Q30"/>
  <c r="G30"/>
  <c r="J30"/>
  <c r="R30" s="1"/>
  <c r="N31"/>
  <c r="Q31" s="1"/>
  <c r="G31"/>
  <c r="J31" s="1"/>
  <c r="R31" s="1"/>
  <c r="G32"/>
  <c r="J32"/>
  <c r="N33"/>
  <c r="Q33" s="1"/>
  <c r="G33"/>
  <c r="J33" s="1"/>
  <c r="R33" s="1"/>
  <c r="N34"/>
  <c r="Q34"/>
  <c r="G34"/>
  <c r="J34"/>
  <c r="R34" s="1"/>
  <c r="N35"/>
  <c r="Q35" s="1"/>
  <c r="G35"/>
  <c r="J35" s="1"/>
  <c r="R35" s="1"/>
  <c r="N36"/>
  <c r="Q36"/>
  <c r="G36"/>
  <c r="J36"/>
  <c r="R36" s="1"/>
  <c r="N37"/>
  <c r="Q37" s="1"/>
  <c r="G37"/>
  <c r="J37" s="1"/>
  <c r="R37" s="1"/>
  <c r="G20"/>
  <c r="G21"/>
  <c r="J21" s="1"/>
  <c r="G22"/>
  <c r="G23"/>
  <c r="G24"/>
  <c r="G27"/>
  <c r="G16"/>
  <c r="J16" s="1"/>
  <c r="J20"/>
  <c r="J22"/>
  <c r="J23"/>
  <c r="J24"/>
  <c r="J27"/>
  <c r="N20"/>
  <c r="N21"/>
  <c r="N22"/>
  <c r="N23"/>
  <c r="N24"/>
  <c r="N27"/>
  <c r="N16"/>
  <c r="Q16" s="1"/>
  <c r="Q20"/>
  <c r="R20" s="1"/>
  <c r="Q21"/>
  <c r="Q22"/>
  <c r="R22" s="1"/>
  <c r="Q23"/>
  <c r="Q24"/>
  <c r="R24" s="1"/>
  <c r="Q27"/>
  <c r="G10"/>
  <c r="G11"/>
  <c r="J11" s="1"/>
  <c r="G12"/>
  <c r="G13"/>
  <c r="J13" s="1"/>
  <c r="G14"/>
  <c r="G9"/>
  <c r="J10"/>
  <c r="N10"/>
  <c r="Q10" s="1"/>
  <c r="N11"/>
  <c r="Q11" s="1"/>
  <c r="J12"/>
  <c r="N12"/>
  <c r="Q12" s="1"/>
  <c r="N13"/>
  <c r="Q13"/>
  <c r="J14"/>
  <c r="N14"/>
  <c r="Q14" s="1"/>
  <c r="J9"/>
  <c r="N9"/>
  <c r="Q9"/>
  <c r="B4" i="6"/>
  <c r="B3"/>
  <c r="E4"/>
  <c r="E3"/>
  <c r="F71"/>
  <c r="E72"/>
  <c r="E71" s="1"/>
  <c r="E73"/>
  <c r="E74"/>
  <c r="D71"/>
  <c r="F75"/>
  <c r="E76"/>
  <c r="E78"/>
  <c r="D75"/>
  <c r="F80"/>
  <c r="E81"/>
  <c r="E82"/>
  <c r="E83"/>
  <c r="E84"/>
  <c r="E80"/>
  <c r="D80"/>
  <c r="F90"/>
  <c r="F85" s="1"/>
  <c r="F96" s="1"/>
  <c r="E86"/>
  <c r="E87"/>
  <c r="E88"/>
  <c r="E89"/>
  <c r="E91"/>
  <c r="E92"/>
  <c r="E93"/>
  <c r="E94"/>
  <c r="D90"/>
  <c r="D85" s="1"/>
  <c r="F56"/>
  <c r="F52"/>
  <c r="E95"/>
  <c r="C56"/>
  <c r="C52"/>
  <c r="C66" s="1"/>
  <c r="D56"/>
  <c r="D52"/>
  <c r="D66" s="1"/>
  <c r="E68"/>
  <c r="C90"/>
  <c r="C85" s="1"/>
  <c r="C71"/>
  <c r="C75"/>
  <c r="C80"/>
  <c r="D16"/>
  <c r="C16"/>
  <c r="F103"/>
  <c r="F104"/>
  <c r="F105" s="1"/>
  <c r="F102"/>
  <c r="E54"/>
  <c r="E55"/>
  <c r="E56"/>
  <c r="E57"/>
  <c r="E58"/>
  <c r="E59"/>
  <c r="E60"/>
  <c r="E61"/>
  <c r="E62"/>
  <c r="E63"/>
  <c r="E64"/>
  <c r="E65"/>
  <c r="E77"/>
  <c r="E79"/>
  <c r="E52"/>
  <c r="E53"/>
  <c r="C24"/>
  <c r="C38"/>
  <c r="E12"/>
  <c r="E13"/>
  <c r="E14"/>
  <c r="E15"/>
  <c r="E9"/>
  <c r="E29"/>
  <c r="E27"/>
  <c r="E25"/>
  <c r="E26"/>
  <c r="E24" s="1"/>
  <c r="E28"/>
  <c r="E30"/>
  <c r="E31"/>
  <c r="E37"/>
  <c r="E36"/>
  <c r="E35"/>
  <c r="E34"/>
  <c r="E33" s="1"/>
  <c r="E42"/>
  <c r="E40"/>
  <c r="E39"/>
  <c r="E41"/>
  <c r="E32"/>
  <c r="E21"/>
  <c r="C11"/>
  <c r="C19" s="1"/>
  <c r="C33"/>
  <c r="D24"/>
  <c r="D33"/>
  <c r="D38"/>
  <c r="D11"/>
  <c r="D19" s="1"/>
  <c r="E20"/>
  <c r="D105"/>
  <c r="E105"/>
  <c r="C105"/>
  <c r="E17"/>
  <c r="E18"/>
  <c r="I5" i="7"/>
  <c r="I4"/>
  <c r="B5"/>
  <c r="B4"/>
  <c r="I13"/>
  <c r="I14"/>
  <c r="I15"/>
  <c r="I16"/>
  <c r="F17"/>
  <c r="G17"/>
  <c r="H17"/>
  <c r="I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78" s="1"/>
  <c r="F63"/>
  <c r="F60"/>
  <c r="F59"/>
  <c r="F58"/>
  <c r="F57"/>
  <c r="F56"/>
  <c r="F55"/>
  <c r="F54"/>
  <c r="F53"/>
  <c r="F52"/>
  <c r="F51"/>
  <c r="F50"/>
  <c r="F49"/>
  <c r="F48"/>
  <c r="F47"/>
  <c r="F46"/>
  <c r="F61" s="1"/>
  <c r="F43"/>
  <c r="F42"/>
  <c r="F41"/>
  <c r="F40"/>
  <c r="F39"/>
  <c r="F38"/>
  <c r="F37"/>
  <c r="F36"/>
  <c r="F35"/>
  <c r="F34"/>
  <c r="F33"/>
  <c r="F32"/>
  <c r="F31"/>
  <c r="F30"/>
  <c r="F44" s="1"/>
  <c r="F29"/>
  <c r="F13"/>
  <c r="F14"/>
  <c r="F15"/>
  <c r="F16"/>
  <c r="F17"/>
  <c r="F18"/>
  <c r="F20"/>
  <c r="F21"/>
  <c r="F22"/>
  <c r="F23"/>
  <c r="F24"/>
  <c r="F25"/>
  <c r="F26"/>
  <c r="C148"/>
  <c r="C114"/>
  <c r="C97"/>
  <c r="F148"/>
  <c r="E148"/>
  <c r="F131"/>
  <c r="E131"/>
  <c r="F114"/>
  <c r="E114"/>
  <c r="F97"/>
  <c r="E97"/>
  <c r="C27"/>
  <c r="C78"/>
  <c r="C61"/>
  <c r="C79" s="1"/>
  <c r="C44"/>
  <c r="E78"/>
  <c r="E61"/>
  <c r="E44"/>
  <c r="E27"/>
  <c r="F27"/>
  <c r="E149"/>
  <c r="E79"/>
  <c r="L11" i="4" l="1"/>
  <c r="H36" i="1"/>
  <c r="H94" s="1"/>
  <c r="C15" i="4"/>
  <c r="D43" i="6"/>
  <c r="D44" s="1"/>
  <c r="C43"/>
  <c r="G28" i="2"/>
  <c r="C28"/>
  <c r="G36" i="1"/>
  <c r="G94" s="1"/>
  <c r="L40" i="5"/>
  <c r="E40"/>
  <c r="C29" i="4"/>
  <c r="C32" s="1"/>
  <c r="F79" i="8"/>
  <c r="I26" i="7"/>
  <c r="E11" i="6"/>
  <c r="E66"/>
  <c r="R9" i="5"/>
  <c r="R13"/>
  <c r="R11"/>
  <c r="R27"/>
  <c r="R23"/>
  <c r="R21"/>
  <c r="R16"/>
  <c r="R39"/>
  <c r="K29" i="4"/>
  <c r="K32" s="1"/>
  <c r="H29"/>
  <c r="H32" s="1"/>
  <c r="C55" i="1"/>
  <c r="D94"/>
  <c r="F149" i="8"/>
  <c r="C149"/>
  <c r="E38" i="6"/>
  <c r="E43" s="1"/>
  <c r="E16"/>
  <c r="C96"/>
  <c r="F66"/>
  <c r="F97" s="1"/>
  <c r="D96"/>
  <c r="D97" s="1"/>
  <c r="E90"/>
  <c r="E85" s="1"/>
  <c r="E96" s="1"/>
  <c r="E97" s="1"/>
  <c r="E75"/>
  <c r="R14" i="5"/>
  <c r="R12"/>
  <c r="R10"/>
  <c r="N32"/>
  <c r="Q32" s="1"/>
  <c r="R32" s="1"/>
  <c r="L21" i="4"/>
  <c r="C43" i="3"/>
  <c r="C45" s="1"/>
  <c r="D29" i="4"/>
  <c r="D32" s="1"/>
  <c r="J29"/>
  <c r="J32" s="1"/>
  <c r="I15"/>
  <c r="I29" s="1"/>
  <c r="I32" s="1"/>
  <c r="G15"/>
  <c r="G29" s="1"/>
  <c r="G32" s="1"/>
  <c r="F15"/>
  <c r="F29" s="1"/>
  <c r="F32" s="1"/>
  <c r="N38" i="5"/>
  <c r="K40"/>
  <c r="G38"/>
  <c r="D40"/>
  <c r="G33" i="2"/>
  <c r="H33"/>
  <c r="H30"/>
  <c r="D30"/>
  <c r="C33"/>
  <c r="G30"/>
  <c r="H34"/>
  <c r="C44" i="6"/>
  <c r="C97"/>
  <c r="R15" i="5"/>
  <c r="C93" i="1"/>
  <c r="C94" s="1"/>
  <c r="L17" i="4"/>
  <c r="L12"/>
  <c r="C30" i="2" l="1"/>
  <c r="L15" i="4"/>
  <c r="L32"/>
  <c r="E44" i="6"/>
  <c r="E19"/>
  <c r="L29" i="4"/>
  <c r="G34" i="2"/>
  <c r="D39"/>
  <c r="D34"/>
  <c r="C39"/>
  <c r="C34"/>
  <c r="J38" i="5"/>
  <c r="G40"/>
  <c r="Q38"/>
  <c r="Q40" s="1"/>
  <c r="N40"/>
  <c r="H39" i="2"/>
  <c r="R38" i="5" l="1"/>
  <c r="R40" s="1"/>
  <c r="J40"/>
  <c r="H41" i="2"/>
  <c r="D42"/>
  <c r="G39"/>
  <c r="G41" s="1"/>
  <c r="D41"/>
  <c r="H42"/>
  <c r="C42"/>
  <c r="G42" l="1"/>
  <c r="C41"/>
</calcChain>
</file>

<file path=xl/sharedStrings.xml><?xml version="1.0" encoding="utf-8"?>
<sst xmlns="http://schemas.openxmlformats.org/spreadsheetml/2006/main" count="1061" uniqueCount="869">
  <si>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</si>
  <si>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</si>
  <si>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</si>
  <si>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</si>
  <si>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</si>
  <si>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</si>
  <si>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</si>
  <si>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</si>
  <si>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</si>
  <si>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</si>
  <si>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</si>
  <si>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</si>
  <si>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</si>
  <si>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</si>
  <si>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</si>
  <si>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</si>
  <si>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</si>
  <si>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</si>
  <si>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</si>
  <si>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</si>
  <si>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</si>
  <si>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</si>
  <si>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</si>
  <si>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</si>
  <si>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</si>
  <si>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</si>
  <si>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</si>
  <si>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</si>
  <si>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</si>
  <si>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</si>
  <si>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</si>
  <si>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</si>
  <si>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</si>
  <si>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</si>
  <si>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</si>
  <si>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</si>
  <si>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</si>
  <si>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</si>
  <si>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</si>
  <si>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</si>
  <si>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</si>
  <si>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</si>
  <si>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</si>
  <si>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</si>
  <si>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</si>
  <si>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</si>
  <si>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</si>
  <si>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</si>
  <si>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</si>
  <si>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</si>
  <si>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</si>
  <si>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</si>
  <si>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</si>
  <si>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</si>
  <si>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</si>
  <si>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</si>
  <si>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</si>
  <si>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</si>
  <si>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</si>
  <si>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</si>
  <si>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</si>
  <si>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</si>
  <si>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</si>
  <si>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</si>
  <si>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</si>
  <si>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</si>
  <si>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</si>
  <si>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</si>
  <si>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</si>
  <si>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</si>
  <si>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</si>
  <si>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</si>
  <si>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</si>
  <si>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</si>
  <si>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</si>
  <si>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</si>
  <si>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</si>
  <si>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</si>
  <si>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</si>
  <si>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</si>
  <si>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</si>
  <si>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</si>
  <si>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</si>
  <si>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</si>
  <si>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</si>
  <si>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</si>
  <si>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</si>
  <si>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</si>
  <si>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</si>
  <si>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</si>
  <si>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</si>
  <si>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</si>
  <si>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</si>
  <si>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</si>
  <si>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</si>
  <si>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</si>
  <si>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</si>
  <si>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</si>
  <si>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</si>
  <si>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</si>
  <si>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</si>
  <si>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</si>
  <si>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</si>
  <si>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</si>
  <si>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</si>
  <si>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</si>
  <si>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</si>
  <si>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</si>
  <si>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</si>
  <si>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</si>
  <si>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</si>
  <si>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</si>
  <si>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</si>
  <si>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</si>
  <si>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</si>
  <si>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</si>
  <si>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</si>
  <si>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</si>
  <si>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</si>
  <si>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</si>
  <si>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</si>
  <si>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</si>
  <si>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</si>
  <si>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</si>
  <si>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</si>
  <si>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</si>
  <si>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</si>
  <si>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</si>
  <si>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</si>
  <si>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</si>
  <si>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</si>
  <si>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</si>
  <si>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</si>
  <si>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</si>
  <si>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</si>
  <si>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</si>
  <si>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</si>
  <si>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</si>
  <si>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</si>
  <si>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</si>
  <si>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</si>
  <si>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</si>
  <si>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</si>
  <si>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</si>
  <si>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</si>
  <si>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</si>
  <si>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</si>
  <si>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</si>
  <si>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</si>
  <si>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</si>
  <si>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</si>
  <si>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</si>
  <si>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</si>
  <si>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</si>
  <si>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</si>
  <si>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</si>
  <si>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</si>
  <si>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</si>
  <si>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</si>
  <si>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</si>
  <si>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</si>
  <si>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</si>
  <si>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</si>
  <si>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</si>
  <si>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</si>
  <si>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</si>
  <si>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</si>
  <si>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</si>
  <si>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</si>
  <si>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</si>
  <si>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</si>
  <si>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</si>
  <si>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</si>
  <si>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</si>
  <si>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</si>
  <si>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</si>
  <si>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</si>
  <si>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</si>
  <si>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</si>
  <si>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</si>
  <si>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</si>
  <si>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</si>
  <si>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</si>
  <si>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</si>
  <si>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</si>
  <si>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</si>
  <si>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</si>
  <si>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</si>
  <si>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</si>
  <si>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</si>
  <si>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</si>
  <si>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</si>
  <si>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</si>
  <si>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</si>
  <si>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</si>
  <si>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</si>
  <si>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</si>
  <si>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</si>
  <si>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</si>
  <si>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</si>
  <si>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</si>
  <si>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</si>
  <si>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</si>
  <si>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</si>
  <si>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</si>
  <si>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</si>
  <si>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</si>
  <si>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</si>
  <si>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</si>
  <si>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</si>
  <si>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</si>
  <si>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</si>
  <si>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</si>
  <si>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</si>
  <si>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</si>
  <si>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</si>
  <si>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</si>
  <si>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</si>
  <si>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</si>
  <si>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</si>
  <si>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</si>
  <si>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</si>
  <si>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</si>
  <si>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</si>
  <si>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</si>
  <si>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</si>
  <si>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</si>
  <si>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</si>
  <si>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</si>
  <si>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</si>
  <si>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</si>
  <si>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</si>
  <si>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</si>
  <si>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</si>
  <si>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</si>
  <si>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</si>
  <si>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</si>
  <si>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</si>
  <si>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</si>
  <si>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</si>
  <si>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</si>
  <si>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</si>
  <si>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</si>
  <si>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</si>
  <si>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</si>
  <si>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</si>
  <si>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</si>
  <si>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</si>
  <si>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</si>
  <si>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</si>
  <si>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</si>
  <si>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</si>
  <si>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</si>
  <si>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</si>
  <si>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</si>
  <si>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</si>
  <si>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</si>
  <si>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</si>
  <si>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</si>
  <si>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</si>
  <si>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</si>
  <si>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</si>
  <si>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</si>
  <si>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</si>
  <si>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</si>
  <si>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</si>
  <si>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</si>
  <si>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</si>
  <si>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</si>
  <si>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</si>
  <si>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</si>
  <si>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</si>
  <si>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</si>
  <si>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</si>
  <si>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</si>
  <si>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</si>
  <si>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</si>
  <si>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</si>
  <si>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</si>
  <si>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</si>
  <si>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</si>
  <si>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</si>
  <si>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</si>
  <si>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</si>
  <si>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</si>
  <si>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</si>
  <si>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</si>
  <si>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</si>
  <si>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</si>
  <si>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</si>
  <si>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</si>
  <si>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</si>
  <si>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</si>
  <si>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</si>
  <si>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</si>
  <si>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</si>
  <si>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</si>
  <si>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</si>
  <si>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</si>
  <si>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</si>
  <si>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</si>
  <si>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</si>
  <si>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</si>
  <si>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</si>
  <si>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</si>
  <si>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</si>
  <si>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</si>
  <si>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</si>
  <si>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</si>
  <si>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</si>
  <si>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</si>
  <si>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</si>
  <si>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</si>
  <si>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</si>
  <si>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</si>
  <si>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</si>
  <si>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</si>
  <si>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</si>
  <si>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</si>
  <si>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</si>
  <si>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</si>
  <si>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</si>
  <si>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</si>
  <si>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</si>
  <si>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</si>
  <si>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</si>
  <si>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</si>
  <si>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</si>
  <si>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</si>
  <si>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</si>
  <si>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</si>
  <si>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</si>
  <si>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</si>
  <si>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</si>
  <si>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</si>
  <si>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</si>
  <si>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</si>
  <si>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</si>
  <si>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</si>
  <si>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</si>
  <si>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</si>
  <si>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</si>
  <si>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</si>
  <si>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</si>
  <si>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</si>
  <si>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</si>
  <si>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</si>
  <si>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</si>
  <si>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</si>
  <si>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</si>
  <si>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</si>
  <si>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</si>
  <si>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</si>
  <si>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</si>
  <si>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</si>
  <si>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</si>
  <si>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</si>
  <si>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</si>
  <si>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</si>
  <si>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</si>
  <si>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</si>
  <si>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</si>
  <si>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</si>
  <si>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</si>
  <si>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</si>
  <si>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</si>
  <si>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</si>
  <si>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</si>
  <si>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</si>
  <si>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</si>
  <si>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</si>
  <si>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</si>
  <si>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</si>
  <si>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</si>
  <si>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</si>
  <si>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</si>
  <si>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</si>
  <si>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</si>
  <si>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</si>
  <si>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</si>
  <si>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</si>
  <si>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</si>
  <si>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</si>
  <si>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</si>
  <si>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</si>
  <si>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</si>
  <si>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</si>
  <si>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</si>
  <si>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</si>
  <si>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</si>
  <si>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</si>
  <si>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</si>
  <si>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</si>
  <si>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</si>
  <si>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</si>
  <si>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</si>
  <si>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</si>
  <si>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</si>
  <si>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</si>
  <si>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</si>
  <si>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</si>
  <si>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</si>
  <si>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</si>
  <si>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</si>
  <si>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</si>
  <si>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</si>
  <si>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</si>
  <si>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</si>
  <si>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</si>
  <si>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</si>
  <si>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</si>
  <si>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</si>
  <si>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</si>
  <si>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</si>
  <si>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</si>
  <si>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</si>
  <si>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</si>
  <si>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</si>
  <si>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</si>
  <si>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</si>
  <si>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</si>
  <si>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</si>
  <si>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</si>
  <si>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</si>
  <si>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</si>
  <si>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</si>
  <si>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</si>
  <si>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</si>
  <si>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</si>
  <si>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</si>
  <si>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</si>
  <si>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</si>
  <si>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</si>
  <si>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</si>
  <si>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</si>
  <si>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</si>
  <si>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</si>
  <si>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</si>
  <si>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</si>
  <si>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</si>
  <si>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</si>
  <si>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</si>
  <si>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</si>
  <si>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</si>
  <si>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</si>
  <si>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</si>
  <si>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</si>
  <si>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</si>
  <si>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</si>
  <si>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</si>
  <si>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</si>
  <si>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</si>
  <si>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</si>
  <si>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</si>
  <si>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</si>
  <si>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</si>
  <si>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</si>
  <si>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</si>
  <si>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</si>
  <si>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</si>
  <si>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</si>
  <si>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</si>
  <si>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</si>
  <si>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</si>
  <si>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</si>
  <si>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</si>
  <si>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</si>
  <si>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</si>
  <si>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</si>
  <si>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</si>
  <si>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</si>
  <si>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</si>
  <si>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</si>
  <si>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</si>
  <si>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</si>
  <si>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</si>
  <si>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</si>
  <si>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</si>
  <si>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</si>
  <si>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</si>
  <si>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</si>
  <si>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</si>
  <si>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</si>
  <si>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</si>
  <si>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</si>
  <si>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</si>
  <si>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</si>
  <si>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</si>
  <si>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</si>
  <si>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</si>
  <si>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</si>
  <si>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</si>
  <si>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</si>
  <si>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</si>
  <si>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</si>
  <si>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</si>
  <si>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</si>
  <si>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</si>
  <si>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</si>
  <si>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</si>
  <si>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</si>
  <si>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</si>
  <si>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</si>
  <si>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</si>
  <si>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</si>
  <si>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</si>
  <si>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</si>
  <si>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</si>
  <si>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</si>
  <si>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</si>
  <si>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</si>
  <si>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</si>
  <si>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</si>
  <si>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</si>
  <si>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</si>
  <si>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</si>
  <si>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</si>
  <si>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</si>
  <si>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</si>
  <si>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</si>
  <si>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</si>
  <si>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</si>
  <si>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</si>
  <si>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</si>
  <si>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</si>
  <si>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</si>
  <si>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</si>
  <si>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</si>
  <si>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</si>
  <si>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</si>
  <si>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</si>
  <si>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</si>
  <si>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</si>
  <si>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</si>
  <si>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</si>
  <si>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</si>
  <si>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</si>
  <si>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</si>
  <si>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</si>
  <si>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</si>
  <si>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</si>
  <si>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</si>
  <si>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</si>
  <si>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</si>
  <si>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</si>
  <si>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</si>
  <si>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</si>
  <si>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</si>
  <si>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</si>
  <si>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</si>
  <si>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</si>
  <si>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</si>
  <si>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</si>
  <si>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</si>
  <si>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</si>
  <si>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</si>
  <si>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</si>
  <si>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</si>
  <si>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</si>
  <si>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</si>
  <si>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</si>
  <si>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</si>
  <si>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</si>
  <si>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</si>
  <si>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</si>
  <si>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</si>
  <si>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</si>
  <si>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</si>
  <si>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</si>
  <si>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</si>
  <si>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</si>
  <si>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</si>
  <si>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</si>
  <si>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</si>
  <si>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</si>
  <si>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</si>
  <si>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</si>
  <si>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</si>
  <si>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</si>
  <si>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</si>
  <si>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</si>
  <si>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</si>
  <si>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</si>
  <si>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</si>
  <si>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</si>
  <si>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</si>
  <si>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</si>
  <si>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</si>
  <si>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</si>
  <si>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</si>
  <si>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</si>
  <si>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</si>
  <si>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</si>
  <si>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</si>
  <si>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</si>
  <si>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</si>
  <si>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</si>
  <si>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</si>
  <si>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</si>
  <si>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</si>
  <si>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</si>
  <si>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</si>
  <si>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</si>
  <si>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</si>
  <si>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</si>
  <si>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</si>
  <si>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</si>
  <si>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</si>
  <si>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</si>
  <si>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</si>
  <si>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</si>
  <si>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</si>
  <si>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</si>
  <si>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</si>
  <si>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</si>
  <si>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</si>
  <si>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</si>
  <si>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</si>
  <si>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</si>
  <si>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</si>
  <si>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</si>
  <si>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</si>
  <si>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</si>
  <si>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</si>
  <si>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</si>
  <si>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</si>
  <si>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</si>
  <si>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</si>
  <si>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</si>
  <si>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</si>
  <si>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</si>
  <si>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</si>
  <si>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</si>
  <si>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</si>
  <si>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</si>
  <si>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</si>
  <si>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</si>
  <si>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</si>
  <si>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</si>
  <si>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</si>
  <si>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</si>
  <si>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</si>
  <si>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</si>
  <si>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</si>
  <si>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</si>
  <si>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</si>
  <si>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</si>
  <si>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</si>
  <si>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</si>
  <si>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</si>
  <si>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</si>
  <si>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</si>
  <si>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</si>
  <si>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</si>
  <si>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</si>
  <si>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</si>
  <si>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</si>
  <si>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</si>
  <si>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</si>
  <si>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</si>
  <si>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</si>
  <si>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</si>
  <si>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</si>
  <si>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</si>
  <si>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</si>
  <si>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</si>
  <si>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</si>
  <si>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</si>
  <si>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</si>
  <si>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</si>
  <si>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</si>
  <si>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</si>
  <si>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</si>
  <si>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</si>
  <si>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</si>
  <si>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</si>
  <si>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</si>
  <si>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</si>
  <si>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</si>
  <si>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</si>
  <si>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</si>
  <si>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</si>
  <si>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</si>
  <si>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</si>
  <si>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</si>
  <si>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</si>
  <si>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</si>
  <si>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</si>
  <si>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</si>
  <si>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</si>
  <si>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</si>
  <si>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</si>
  <si>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</si>
  <si>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</si>
  <si>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</si>
  <si>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</si>
  <si>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</si>
  <si>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</si>
  <si>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</si>
  <si>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</si>
  <si>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</si>
  <si>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</si>
  <si>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</si>
  <si>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</si>
  <si>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</si>
  <si>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</si>
  <si>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</si>
  <si>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</si>
  <si>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</si>
  <si>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</si>
  <si>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</si>
  <si>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</si>
  <si>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</si>
  <si>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</si>
  <si>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</si>
  <si>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</si>
  <si>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</si>
  <si>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</si>
  <si>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</si>
  <si>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</si>
  <si>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</si>
  <si>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</si>
  <si>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</si>
  <si>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</si>
  <si>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</si>
  <si>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</si>
  <si>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</si>
  <si>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</si>
  <si>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</si>
  <si>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</si>
  <si>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</si>
  <si>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</si>
  <si>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</si>
  <si>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</si>
  <si>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</si>
  <si>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</si>
  <si>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</si>
  <si>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</si>
  <si>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</si>
  <si>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</si>
  <si>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</si>
  <si>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</si>
  <si>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</si>
  <si>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</si>
  <si>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</si>
  <si>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</si>
  <si>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</si>
  <si>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</si>
  <si>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</si>
  <si>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</si>
  <si>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</si>
  <si>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</si>
  <si>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</si>
  <si>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</si>
  <si>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</si>
  <si>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</si>
  <si>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</si>
  <si>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</si>
  <si>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</si>
  <si>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</si>
  <si>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</si>
  <si>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</si>
  <si>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</si>
  <si>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</si>
  <si>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</si>
  <si>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</si>
  <si>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</si>
  <si>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</si>
  <si>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</si>
  <si>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</si>
  <si>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</si>
  <si>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</si>
  <si>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</si>
  <si>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</si>
  <si>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</si>
  <si>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</si>
  <si>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</si>
  <si>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</si>
  <si>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</si>
  <si>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</si>
  <si>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</si>
  <si>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</si>
  <si>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</si>
  <si>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</si>
  <si>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</si>
  <si>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</si>
  <si>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</si>
  <si>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</si>
  <si>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</si>
  <si>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</si>
  <si>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</si>
  <si>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</si>
  <si>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</si>
  <si>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</si>
  <si>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</si>
  <si>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</si>
  <si>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</si>
  <si>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</si>
  <si>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</si>
  <si>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</si>
  <si>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</si>
  <si>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</si>
  <si>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</si>
  <si>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</si>
  <si>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</si>
  <si>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</si>
  <si>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</si>
  <si>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</si>
  <si>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</si>
  <si>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</si>
  <si>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</si>
  <si>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</si>
  <si>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</si>
  <si>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</si>
  <si>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</si>
  <si>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</si>
  <si>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</si>
  <si>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</si>
  <si>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</si>
  <si>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</si>
  <si>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</si>
  <si>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</si>
  <si>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</si>
  <si>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</si>
  <si>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</si>
  <si>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</si>
  <si>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</si>
  <si>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</si>
  <si>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</si>
  <si>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</si>
  <si>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</si>
  <si>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</si>
  <si>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</si>
  <si>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</si>
  <si>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</si>
  <si>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</si>
  <si>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</si>
  <si>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</si>
  <si>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</si>
  <si>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</si>
  <si>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</si>
  <si>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</si>
  <si>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</si>
  <si>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</si>
  <si>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</si>
  <si>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</si>
  <si>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</si>
  <si>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</si>
  <si>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</si>
  <si>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</si>
  <si>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 xml:space="preserve">Дата  на съставяне: .............                                                                                                                                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</si>
  <si>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</si>
  <si>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</si>
  <si>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</si>
  <si>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</si>
  <si>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</si>
  <si>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Диагностично-консултативен център VI-София ЕООД</t>
  </si>
  <si>
    <t>Отчетен период:към  30 септември 2016</t>
  </si>
  <si>
    <t>Съставител:Ст.Йовева</t>
  </si>
  <si>
    <t>Ръководител:д-р Т.Боянова</t>
  </si>
  <si>
    <t xml:space="preserve">Дата на съставяне:  24.10.2016                                  </t>
  </si>
  <si>
    <t>Дата на съставяне: 24.10.2016</t>
  </si>
  <si>
    <t>Съставител: Ст.Йовева</t>
  </si>
  <si>
    <t xml:space="preserve"> Ръководител:д-р Т.Боянова</t>
  </si>
  <si>
    <t xml:space="preserve">Дата на съставяне: 24.10.2016                     </t>
  </si>
  <si>
    <t xml:space="preserve">                                    Съставител: Ст.Йовева                   </t>
  </si>
  <si>
    <t>Дата на съставяне:24.10.2016</t>
  </si>
  <si>
    <t xml:space="preserve">Съставител:Ст.Йовева </t>
  </si>
  <si>
    <t>Ръководител: д-р Т.Боянова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</si>
</sst>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9" fillId="0" borderId="0" xfId="0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186"/>
  <sheetViews>
    <sheetView topLeftCell="A79" workbookViewId="0">
      <selection activeCell="D104" sqref="D10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856</v>
      </c>
      <c r="F3" s="217" t="s">
        <v>2</v>
      </c>
      <c r="G3" s="172"/>
      <c r="H3" s="461">
        <v>130284340</v>
      </c>
    </row>
    <row r="4" spans="1:8" ht="15">
      <c r="A4" s="576" t="s">
        <v>3</v>
      </c>
      <c r="B4" s="582"/>
      <c r="C4" s="582"/>
      <c r="D4" s="582"/>
      <c r="E4" s="504" t="s">
        <v>159</v>
      </c>
      <c r="F4" s="578" t="s">
        <v>4</v>
      </c>
      <c r="G4" s="579"/>
      <c r="H4" s="461" t="s">
        <v>159</v>
      </c>
    </row>
    <row r="5" spans="1:8" ht="15">
      <c r="A5" s="576" t="s">
        <v>857</v>
      </c>
      <c r="B5" s="577"/>
      <c r="C5" s="577"/>
      <c r="D5" s="577"/>
      <c r="E5" s="505" t="s">
        <v>159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2770</v>
      </c>
      <c r="H11" s="152">
        <v>2770</v>
      </c>
    </row>
    <row r="12" spans="1:8" ht="15">
      <c r="A12" s="235" t="s">
        <v>24</v>
      </c>
      <c r="B12" s="241" t="s">
        <v>25</v>
      </c>
      <c r="C12" s="151">
        <v>2159</v>
      </c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139</v>
      </c>
      <c r="D13" s="151"/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63</v>
      </c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2770</v>
      </c>
      <c r="H17" s="154">
        <f>H11+H14+H15+H16</f>
        <v>2770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2361</v>
      </c>
      <c r="D19" s="155">
        <f>SUM(D11:D18)</f>
        <v>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36</v>
      </c>
      <c r="H21" s="156">
        <f>SUM(H22:H24)</f>
        <v>36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17</v>
      </c>
      <c r="D24" s="151"/>
      <c r="E24" s="237" t="s">
        <v>72</v>
      </c>
      <c r="F24" s="242" t="s">
        <v>73</v>
      </c>
      <c r="G24" s="152">
        <v>36</v>
      </c>
      <c r="H24" s="152">
        <v>36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36</v>
      </c>
      <c r="H25" s="154">
        <f>H19+H20+H21</f>
        <v>36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17</v>
      </c>
      <c r="D27" s="155">
        <f>SUM(D23:D26)</f>
        <v>0</v>
      </c>
      <c r="E27" s="253" t="s">
        <v>83</v>
      </c>
      <c r="F27" s="242" t="s">
        <v>84</v>
      </c>
      <c r="G27" s="154">
        <f>SUM(G28:G30)</f>
        <v>196</v>
      </c>
      <c r="H27" s="154">
        <f>SUM(H28:H30)</f>
        <v>196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196</v>
      </c>
      <c r="H28" s="152">
        <v>196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12</v>
      </c>
      <c r="H31" s="152">
        <v>12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208</v>
      </c>
      <c r="H33" s="154">
        <f>H27+H31+H32</f>
        <v>208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844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3014</v>
      </c>
      <c r="H36" s="154">
        <f>H25+H17+H33</f>
        <v>3014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8</v>
      </c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2378</v>
      </c>
      <c r="D55" s="155">
        <f>D19+D20+D21+D27+D32+D45+D51+D53+D54</f>
        <v>0</v>
      </c>
      <c r="E55" s="237" t="s">
        <v>172</v>
      </c>
      <c r="F55" s="261" t="s">
        <v>173</v>
      </c>
      <c r="G55" s="154">
        <f>G49+G51+G52+G53+G54</f>
        <v>8</v>
      </c>
      <c r="H55" s="154">
        <f>H49+H51+H52+H53+H54</f>
        <v>0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10</v>
      </c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119</v>
      </c>
      <c r="H61" s="154">
        <f>SUM(H62:H68)</f>
        <v>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10</v>
      </c>
      <c r="D64" s="155">
        <f>SUM(D58:D63)</f>
        <v>0</v>
      </c>
      <c r="E64" s="237" t="s">
        <v>200</v>
      </c>
      <c r="F64" s="242" t="s">
        <v>201</v>
      </c>
      <c r="G64" s="152">
        <v>3</v>
      </c>
      <c r="H64" s="152"/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78</v>
      </c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27</v>
      </c>
      <c r="H67" s="152"/>
    </row>
    <row r="68" spans="1:18" ht="15">
      <c r="A68" s="235" t="s">
        <v>211</v>
      </c>
      <c r="B68" s="241" t="s">
        <v>212</v>
      </c>
      <c r="C68" s="151">
        <v>162</v>
      </c>
      <c r="D68" s="151"/>
      <c r="E68" s="237" t="s">
        <v>213</v>
      </c>
      <c r="F68" s="242" t="s">
        <v>214</v>
      </c>
      <c r="G68" s="152">
        <v>11</v>
      </c>
      <c r="H68" s="152"/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119</v>
      </c>
      <c r="H71" s="161">
        <f>H59+H60+H61+H69+H70</f>
        <v>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2</v>
      </c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164</v>
      </c>
      <c r="D75" s="155">
        <f>SUM(D67:D74)</f>
        <v>0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119</v>
      </c>
      <c r="H79" s="162">
        <f>H71+H74+H75+H76</f>
        <v>0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7</v>
      </c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582</v>
      </c>
      <c r="D88" s="151"/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589</v>
      </c>
      <c r="D91" s="155">
        <f>SUM(D87:D90)</f>
        <v>0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/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763</v>
      </c>
      <c r="D93" s="155">
        <f>D64+D75+D84+D91+D92</f>
        <v>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3141</v>
      </c>
      <c r="D94" s="164">
        <f>D93+D55</f>
        <v>0</v>
      </c>
      <c r="E94" s="449" t="s">
        <v>270</v>
      </c>
      <c r="F94" s="289" t="s">
        <v>271</v>
      </c>
      <c r="G94" s="165">
        <f>G36+G39+G55+G79</f>
        <v>3141</v>
      </c>
      <c r="H94" s="165">
        <f>H36+H39+H55+H79</f>
        <v>3014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845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861</v>
      </c>
      <c r="B98" s="432"/>
      <c r="C98" s="580" t="s">
        <v>862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859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opLeftCell="A22" workbookViewId="0">
      <selection activeCell="D51" sqref="D5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>Диагностично-консултативен център VI-София ЕООД</v>
      </c>
      <c r="C2" s="585"/>
      <c r="D2" s="585"/>
      <c r="E2" s="585"/>
      <c r="F2" s="587" t="s">
        <v>2</v>
      </c>
      <c r="G2" s="587"/>
      <c r="H2" s="526">
        <f>'справка №1-БАЛАНС'!H3</f>
        <v>130284340</v>
      </c>
    </row>
    <row r="3" spans="1:18" ht="15">
      <c r="A3" s="467" t="s">
        <v>274</v>
      </c>
      <c r="B3" s="585" t="str">
        <f>'справка №1-БАЛАНС'!E4</f>
        <v xml:space="preserve"> 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 xml:space="preserve"> </v>
      </c>
      <c r="C4" s="586"/>
      <c r="D4" s="586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147</v>
      </c>
      <c r="D9" s="46"/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164</v>
      </c>
      <c r="D10" s="46"/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65</v>
      </c>
      <c r="D11" s="46"/>
      <c r="E11" s="300" t="s">
        <v>292</v>
      </c>
      <c r="F11" s="549" t="s">
        <v>293</v>
      </c>
      <c r="G11" s="550">
        <v>1519</v>
      </c>
      <c r="H11" s="550"/>
    </row>
    <row r="12" spans="1:18">
      <c r="A12" s="298" t="s">
        <v>294</v>
      </c>
      <c r="B12" s="299" t="s">
        <v>295</v>
      </c>
      <c r="C12" s="46">
        <v>1063</v>
      </c>
      <c r="D12" s="46"/>
      <c r="E12" s="300" t="s">
        <v>78</v>
      </c>
      <c r="F12" s="549" t="s">
        <v>296</v>
      </c>
      <c r="G12" s="550">
        <v>105</v>
      </c>
      <c r="H12" s="550"/>
    </row>
    <row r="13" spans="1:18">
      <c r="A13" s="298" t="s">
        <v>297</v>
      </c>
      <c r="B13" s="299" t="s">
        <v>298</v>
      </c>
      <c r="C13" s="46">
        <v>161</v>
      </c>
      <c r="D13" s="46"/>
      <c r="E13" s="301" t="s">
        <v>51</v>
      </c>
      <c r="F13" s="551" t="s">
        <v>299</v>
      </c>
      <c r="G13" s="548">
        <f>SUM(G9:G12)</f>
        <v>1624</v>
      </c>
      <c r="H13" s="548">
        <f>SUM(H9:H12)</f>
        <v>0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11</v>
      </c>
      <c r="D16" s="47"/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1611</v>
      </c>
      <c r="D19" s="49">
        <f>SUM(D9:D15)+D16</f>
        <v>0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1</v>
      </c>
      <c r="D22" s="46"/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1</v>
      </c>
      <c r="D26" s="49">
        <f>SUM(D22:D25)</f>
        <v>0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1612</v>
      </c>
      <c r="D28" s="50">
        <f>D26+D19</f>
        <v>0</v>
      </c>
      <c r="E28" s="127" t="s">
        <v>338</v>
      </c>
      <c r="F28" s="554" t="s">
        <v>339</v>
      </c>
      <c r="G28" s="548">
        <f>G13+G15+G24</f>
        <v>1624</v>
      </c>
      <c r="H28" s="548">
        <f>H13+H15+H24</f>
        <v>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12</v>
      </c>
      <c r="D30" s="50">
        <f>IF((H28-D28)&gt;0,H28-D28,0)</f>
        <v>0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846</v>
      </c>
      <c r="B31" s="306" t="s">
        <v>344</v>
      </c>
      <c r="C31" s="46"/>
      <c r="D31" s="46"/>
      <c r="E31" s="296" t="s">
        <v>849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1612</v>
      </c>
      <c r="D33" s="49">
        <f>D28-D31+D32</f>
        <v>0</v>
      </c>
      <c r="E33" s="127" t="s">
        <v>352</v>
      </c>
      <c r="F33" s="554" t="s">
        <v>353</v>
      </c>
      <c r="G33" s="53">
        <f>G32-G31+G28</f>
        <v>1624</v>
      </c>
      <c r="H33" s="53">
        <f>H32-H31+H28</f>
        <v>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12</v>
      </c>
      <c r="D34" s="50">
        <f>IF((H33-D33)&gt;0,H33-D33,0)</f>
        <v>0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12</v>
      </c>
      <c r="D39" s="460">
        <f>+IF((H33-D33-D35)&gt;0,H33-D33-D35,0)</f>
        <v>0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12</v>
      </c>
      <c r="D41" s="52">
        <f>IF(H39=0,IF(D39-D40&gt;0,D39-D40+H40,0),IF(H39-H40&lt;0,H40-H39+D39,0))</f>
        <v>0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1624</v>
      </c>
      <c r="D42" s="53">
        <f>D33+D35+D39</f>
        <v>0</v>
      </c>
      <c r="E42" s="128" t="s">
        <v>379</v>
      </c>
      <c r="F42" s="129" t="s">
        <v>380</v>
      </c>
      <c r="G42" s="53">
        <f>G39+G33</f>
        <v>1624</v>
      </c>
      <c r="H42" s="53">
        <f>H39+H33</f>
        <v>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854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575" t="s">
        <v>858</v>
      </c>
      <c r="D48" s="583"/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859</v>
      </c>
      <c r="D50" s="584"/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19" workbookViewId="0">
      <selection activeCell="A54" sqref="A54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382</v>
      </c>
      <c r="B4" s="470" t="str">
        <f>'справка №1-БАЛАНС'!E3</f>
        <v>Диагностично-консултативен център VI-София ЕООД</v>
      </c>
      <c r="C4" s="541" t="s">
        <v>2</v>
      </c>
      <c r="D4" s="541">
        <f>'справка №1-БАЛАНС'!H3</f>
        <v>130284340</v>
      </c>
      <c r="E4" s="323"/>
      <c r="F4" s="323"/>
    </row>
    <row r="5" spans="1:13" ht="15">
      <c r="A5" s="470" t="s">
        <v>274</v>
      </c>
      <c r="B5" s="470" t="str">
        <f>'справка №1-БАЛАНС'!E4</f>
        <v xml:space="preserve"> 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 xml:space="preserve"> </v>
      </c>
      <c r="C6" s="472"/>
      <c r="D6" s="473" t="s">
        <v>275</v>
      </c>
      <c r="F6" s="325"/>
    </row>
    <row r="7" spans="1:13" ht="33.75" customHeight="1">
      <c r="A7" s="326" t="s">
        <v>383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1593</v>
      </c>
      <c r="D10" s="54"/>
      <c r="E10" s="130"/>
      <c r="F10" s="130"/>
    </row>
    <row r="11" spans="1:13">
      <c r="A11" s="332" t="s">
        <v>387</v>
      </c>
      <c r="B11" s="333" t="s">
        <v>388</v>
      </c>
      <c r="C11" s="54">
        <v>-621</v>
      </c>
      <c r="D11" s="54"/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-948</v>
      </c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>
        <v>-1</v>
      </c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23</v>
      </c>
      <c r="D20" s="55">
        <f>SUM(D10:D19)</f>
        <v>0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>
        <v>-41</v>
      </c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-41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/>
      <c r="D36" s="54"/>
      <c r="E36" s="130"/>
      <c r="F36" s="130"/>
    </row>
    <row r="37" spans="1:8">
      <c r="A37" s="332" t="s">
        <v>436</v>
      </c>
      <c r="B37" s="333" t="s">
        <v>437</v>
      </c>
      <c r="C37" s="54"/>
      <c r="D37" s="54"/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/>
      <c r="D39" s="54"/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/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-18</v>
      </c>
      <c r="D43" s="55">
        <f>D42+D32+D20</f>
        <v>0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607</v>
      </c>
      <c r="D44" s="132"/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589</v>
      </c>
      <c r="D45" s="55">
        <f>D44+D43</f>
        <v>0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>
        <v>605</v>
      </c>
      <c r="D46" s="56"/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860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858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859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opLeftCell="A16" workbookViewId="0">
      <selection activeCell="B44" sqref="B44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458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>Диагностично-консултативен център VI-София ЕООД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130284340</v>
      </c>
      <c r="N3" s="2"/>
    </row>
    <row r="4" spans="1:23" s="532" customFormat="1" ht="13.5" customHeight="1">
      <c r="A4" s="467" t="s">
        <v>459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 xml:space="preserve"> 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3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476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2770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>
        <v>36</v>
      </c>
      <c r="I11" s="58">
        <f>'справка №1-БАЛАНС'!H28+'справка №1-БАЛАНС'!H31</f>
        <v>208</v>
      </c>
      <c r="J11" s="58">
        <f>'справка №1-БАЛАНС'!H29+'справка №1-БАЛАНС'!H32</f>
        <v>0</v>
      </c>
      <c r="K11" s="60"/>
      <c r="L11" s="344">
        <f>SUM(C11:K11)</f>
        <v>3014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2770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36</v>
      </c>
      <c r="I15" s="61">
        <f t="shared" si="2"/>
        <v>208</v>
      </c>
      <c r="J15" s="61">
        <f t="shared" si="2"/>
        <v>0</v>
      </c>
      <c r="K15" s="61">
        <f t="shared" si="2"/>
        <v>0</v>
      </c>
      <c r="L15" s="344">
        <f t="shared" si="1"/>
        <v>3014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/>
      <c r="J16" s="345">
        <f>+'справка №1-БАЛАНС'!G32</f>
        <v>0</v>
      </c>
      <c r="K16" s="60"/>
      <c r="L16" s="344">
        <f t="shared" si="1"/>
        <v>0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2770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36</v>
      </c>
      <c r="I29" s="59">
        <f t="shared" si="6"/>
        <v>208</v>
      </c>
      <c r="J29" s="59">
        <f t="shared" si="6"/>
        <v>0</v>
      </c>
      <c r="K29" s="59">
        <f t="shared" si="6"/>
        <v>0</v>
      </c>
      <c r="L29" s="344">
        <f t="shared" si="1"/>
        <v>3014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2770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36</v>
      </c>
      <c r="I32" s="59">
        <f t="shared" si="7"/>
        <v>208</v>
      </c>
      <c r="J32" s="59">
        <f t="shared" si="7"/>
        <v>0</v>
      </c>
      <c r="K32" s="59">
        <f t="shared" si="7"/>
        <v>0</v>
      </c>
      <c r="L32" s="344">
        <f t="shared" si="1"/>
        <v>3014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855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850</v>
      </c>
      <c r="B38" s="19"/>
      <c r="C38" s="15"/>
      <c r="D38" s="591" t="s">
        <v>862</v>
      </c>
      <c r="E38" s="591"/>
      <c r="F38" s="591"/>
      <c r="G38" s="591"/>
      <c r="H38" s="591"/>
      <c r="I38" s="591"/>
      <c r="J38" s="15" t="s">
        <v>863</v>
      </c>
      <c r="K38" s="15"/>
      <c r="L38" s="591"/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22" workbookViewId="0">
      <selection activeCell="O44" sqref="O44:R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382</v>
      </c>
      <c r="B2" s="598"/>
      <c r="C2" s="599" t="str">
        <f>'справка №1-БАЛАНС'!E3</f>
        <v>Диагностично-консултативен център VI-София ЕООД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130284340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 xml:space="preserve"> 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521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522</v>
      </c>
    </row>
    <row r="5" spans="1:28" s="100" customFormat="1" ht="30.75" customHeight="1">
      <c r="A5" s="606" t="s">
        <v>462</v>
      </c>
      <c r="B5" s="607"/>
      <c r="C5" s="610" t="s">
        <v>8</v>
      </c>
      <c r="D5" s="357" t="s">
        <v>523</v>
      </c>
      <c r="E5" s="357"/>
      <c r="F5" s="357"/>
      <c r="G5" s="357"/>
      <c r="H5" s="357" t="s">
        <v>524</v>
      </c>
      <c r="I5" s="357"/>
      <c r="J5" s="603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03" t="s">
        <v>527</v>
      </c>
      <c r="R5" s="603" t="s">
        <v>528</v>
      </c>
    </row>
    <row r="6" spans="1:28" s="100" customFormat="1" ht="48">
      <c r="A6" s="608"/>
      <c r="B6" s="609"/>
      <c r="C6" s="611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04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04"/>
      <c r="R6" s="604"/>
    </row>
    <row r="7" spans="1:28" s="100" customFormat="1">
      <c r="A7" s="360" t="s">
        <v>538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>
        <v>2192</v>
      </c>
      <c r="E10" s="189"/>
      <c r="F10" s="189"/>
      <c r="G10" s="74">
        <f t="shared" ref="G10:G39" si="2">D10+E10-F10</f>
        <v>2192</v>
      </c>
      <c r="H10" s="65"/>
      <c r="I10" s="65"/>
      <c r="J10" s="74">
        <f t="shared" ref="J10:J39" si="3">G10+H10-I10</f>
        <v>2192</v>
      </c>
      <c r="K10" s="65">
        <v>17</v>
      </c>
      <c r="L10" s="65">
        <v>16</v>
      </c>
      <c r="M10" s="65"/>
      <c r="N10" s="74">
        <f t="shared" ref="N10:N39" si="4">K10+L10-M10</f>
        <v>33</v>
      </c>
      <c r="O10" s="65"/>
      <c r="P10" s="65"/>
      <c r="Q10" s="74">
        <f t="shared" si="0"/>
        <v>33</v>
      </c>
      <c r="R10" s="74">
        <f t="shared" si="1"/>
        <v>2159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>
        <v>1344</v>
      </c>
      <c r="E11" s="189">
        <v>42</v>
      </c>
      <c r="F11" s="189"/>
      <c r="G11" s="74">
        <f t="shared" si="2"/>
        <v>1386</v>
      </c>
      <c r="H11" s="65"/>
      <c r="I11" s="65"/>
      <c r="J11" s="74">
        <f t="shared" si="3"/>
        <v>1386</v>
      </c>
      <c r="K11" s="65">
        <v>1211</v>
      </c>
      <c r="L11" s="65">
        <v>26</v>
      </c>
      <c r="M11" s="65"/>
      <c r="N11" s="74">
        <f t="shared" si="4"/>
        <v>1237</v>
      </c>
      <c r="O11" s="65"/>
      <c r="P11" s="65"/>
      <c r="Q11" s="74">
        <f t="shared" si="0"/>
        <v>1237</v>
      </c>
      <c r="R11" s="74">
        <f t="shared" si="1"/>
        <v>149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>
        <v>18</v>
      </c>
      <c r="E13" s="189"/>
      <c r="F13" s="189"/>
      <c r="G13" s="74">
        <f t="shared" si="2"/>
        <v>18</v>
      </c>
      <c r="H13" s="65"/>
      <c r="I13" s="65"/>
      <c r="J13" s="74">
        <f t="shared" si="3"/>
        <v>18</v>
      </c>
      <c r="K13" s="65">
        <v>18</v>
      </c>
      <c r="L13" s="65"/>
      <c r="M13" s="65"/>
      <c r="N13" s="74">
        <f t="shared" si="4"/>
        <v>18</v>
      </c>
      <c r="O13" s="65"/>
      <c r="P13" s="65"/>
      <c r="Q13" s="74">
        <f t="shared" si="0"/>
        <v>18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851</v>
      </c>
      <c r="B15" s="374" t="s">
        <v>852</v>
      </c>
      <c r="C15" s="456" t="s">
        <v>853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559</v>
      </c>
      <c r="B16" s="193" t="s">
        <v>560</v>
      </c>
      <c r="C16" s="367" t="s">
        <v>561</v>
      </c>
      <c r="D16" s="189">
        <v>210</v>
      </c>
      <c r="E16" s="189"/>
      <c r="F16" s="189"/>
      <c r="G16" s="74">
        <f t="shared" si="2"/>
        <v>210</v>
      </c>
      <c r="H16" s="65"/>
      <c r="I16" s="65"/>
      <c r="J16" s="74">
        <f t="shared" si="3"/>
        <v>210</v>
      </c>
      <c r="K16" s="65">
        <v>134</v>
      </c>
      <c r="L16" s="65">
        <v>13</v>
      </c>
      <c r="M16" s="65"/>
      <c r="N16" s="74">
        <f t="shared" si="4"/>
        <v>147</v>
      </c>
      <c r="O16" s="65"/>
      <c r="P16" s="65"/>
      <c r="Q16" s="74">
        <f t="shared" ref="Q16:Q25" si="5">N16+O16-P16</f>
        <v>147</v>
      </c>
      <c r="R16" s="74">
        <f t="shared" ref="R16:R25" si="6">J16-Q16</f>
        <v>63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3764</v>
      </c>
      <c r="E17" s="194">
        <f>SUM(E9:E16)</f>
        <v>42</v>
      </c>
      <c r="F17" s="194">
        <f>SUM(F9:F16)</f>
        <v>0</v>
      </c>
      <c r="G17" s="74">
        <f t="shared" si="2"/>
        <v>3806</v>
      </c>
      <c r="H17" s="75">
        <f>SUM(H9:H16)</f>
        <v>0</v>
      </c>
      <c r="I17" s="75">
        <f>SUM(I9:I16)</f>
        <v>0</v>
      </c>
      <c r="J17" s="74">
        <f t="shared" si="3"/>
        <v>3806</v>
      </c>
      <c r="K17" s="75">
        <f>SUM(K9:K16)</f>
        <v>1380</v>
      </c>
      <c r="L17" s="75">
        <f>SUM(L9:L16)</f>
        <v>55</v>
      </c>
      <c r="M17" s="75">
        <f>SUM(M9:M16)</f>
        <v>0</v>
      </c>
      <c r="N17" s="74">
        <f t="shared" si="4"/>
        <v>1435</v>
      </c>
      <c r="O17" s="75">
        <f>SUM(O9:O16)</f>
        <v>0</v>
      </c>
      <c r="P17" s="75">
        <f>SUM(P9:P16)</f>
        <v>0</v>
      </c>
      <c r="Q17" s="74">
        <f t="shared" si="5"/>
        <v>1435</v>
      </c>
      <c r="R17" s="74">
        <f t="shared" si="6"/>
        <v>2371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/>
      <c r="E21" s="189">
        <v>12</v>
      </c>
      <c r="F21" s="189"/>
      <c r="G21" s="74">
        <f t="shared" si="2"/>
        <v>12</v>
      </c>
      <c r="H21" s="65"/>
      <c r="I21" s="65"/>
      <c r="J21" s="74">
        <f t="shared" si="3"/>
        <v>12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12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>
        <v>29</v>
      </c>
      <c r="E22" s="189"/>
      <c r="F22" s="189"/>
      <c r="G22" s="74">
        <f t="shared" si="2"/>
        <v>29</v>
      </c>
      <c r="H22" s="65"/>
      <c r="I22" s="65"/>
      <c r="J22" s="74">
        <f t="shared" si="3"/>
        <v>29</v>
      </c>
      <c r="K22" s="65">
        <v>19</v>
      </c>
      <c r="L22" s="65">
        <v>5</v>
      </c>
      <c r="M22" s="65"/>
      <c r="N22" s="74">
        <f t="shared" si="4"/>
        <v>24</v>
      </c>
      <c r="O22" s="65"/>
      <c r="P22" s="65"/>
      <c r="Q22" s="74">
        <f t="shared" si="5"/>
        <v>24</v>
      </c>
      <c r="R22" s="74">
        <f t="shared" si="6"/>
        <v>5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833</v>
      </c>
      <c r="C25" s="376" t="s">
        <v>580</v>
      </c>
      <c r="D25" s="190">
        <f>SUM(D21:D24)</f>
        <v>29</v>
      </c>
      <c r="E25" s="190">
        <f t="shared" ref="E25:P25" si="7">SUM(E21:E24)</f>
        <v>12</v>
      </c>
      <c r="F25" s="190">
        <f t="shared" si="7"/>
        <v>0</v>
      </c>
      <c r="G25" s="67">
        <f t="shared" si="2"/>
        <v>41</v>
      </c>
      <c r="H25" s="66">
        <f t="shared" si="7"/>
        <v>0</v>
      </c>
      <c r="I25" s="66">
        <f t="shared" si="7"/>
        <v>0</v>
      </c>
      <c r="J25" s="67">
        <f t="shared" si="3"/>
        <v>41</v>
      </c>
      <c r="K25" s="66">
        <f t="shared" si="7"/>
        <v>19</v>
      </c>
      <c r="L25" s="66">
        <f t="shared" si="7"/>
        <v>5</v>
      </c>
      <c r="M25" s="66">
        <f t="shared" si="7"/>
        <v>0</v>
      </c>
      <c r="N25" s="67">
        <f t="shared" si="4"/>
        <v>24</v>
      </c>
      <c r="O25" s="66">
        <f t="shared" si="7"/>
        <v>0</v>
      </c>
      <c r="P25" s="66">
        <f t="shared" si="7"/>
        <v>0</v>
      </c>
      <c r="Q25" s="67">
        <f t="shared" si="5"/>
        <v>24</v>
      </c>
      <c r="R25" s="67">
        <f t="shared" si="6"/>
        <v>17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847</v>
      </c>
      <c r="C27" s="380" t="s">
        <v>583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584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544</v>
      </c>
      <c r="B32" s="379" t="s">
        <v>588</v>
      </c>
      <c r="C32" s="367" t="s">
        <v>589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848</v>
      </c>
      <c r="C38" s="369" t="s">
        <v>599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600</v>
      </c>
      <c r="B39" s="370" t="s">
        <v>601</v>
      </c>
      <c r="C39" s="369" t="s">
        <v>602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603</v>
      </c>
      <c r="C40" s="359" t="s">
        <v>604</v>
      </c>
      <c r="D40" s="438">
        <f>D17+D18+D19+D25+D38+D39</f>
        <v>3793</v>
      </c>
      <c r="E40" s="438">
        <f>E17+E18+E19+E25+E38+E39</f>
        <v>54</v>
      </c>
      <c r="F40" s="438">
        <f t="shared" ref="F40:R40" si="13">F17+F18+F19+F25+F38+F39</f>
        <v>0</v>
      </c>
      <c r="G40" s="438">
        <f t="shared" si="13"/>
        <v>3847</v>
      </c>
      <c r="H40" s="438">
        <f t="shared" si="13"/>
        <v>0</v>
      </c>
      <c r="I40" s="438">
        <f t="shared" si="13"/>
        <v>0</v>
      </c>
      <c r="J40" s="438">
        <f t="shared" si="13"/>
        <v>3847</v>
      </c>
      <c r="K40" s="438">
        <f t="shared" si="13"/>
        <v>1399</v>
      </c>
      <c r="L40" s="438">
        <f t="shared" si="13"/>
        <v>60</v>
      </c>
      <c r="M40" s="438">
        <f t="shared" si="13"/>
        <v>0</v>
      </c>
      <c r="N40" s="438">
        <f t="shared" si="13"/>
        <v>1459</v>
      </c>
      <c r="O40" s="438">
        <f t="shared" si="13"/>
        <v>0</v>
      </c>
      <c r="P40" s="438">
        <f t="shared" si="13"/>
        <v>0</v>
      </c>
      <c r="Q40" s="438">
        <f t="shared" si="13"/>
        <v>1459</v>
      </c>
      <c r="R40" s="438">
        <f t="shared" si="13"/>
        <v>2388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864</v>
      </c>
      <c r="C44" s="354"/>
      <c r="D44" s="355"/>
      <c r="E44" s="355"/>
      <c r="F44" s="355"/>
      <c r="G44" s="351"/>
      <c r="H44" s="356" t="s">
        <v>865</v>
      </c>
      <c r="I44" s="356"/>
      <c r="J44" s="356"/>
      <c r="K44" s="612"/>
      <c r="L44" s="612"/>
      <c r="M44" s="612"/>
      <c r="N44" s="612"/>
      <c r="O44" s="601" t="s">
        <v>859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82" workbookViewId="0">
      <selection activeCell="C111" sqref="C111:F11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606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19" t="str">
        <f>'справка №1-БАЛАНС'!E3</f>
        <v>Диагностично-консултативен център VI-София ЕООД</v>
      </c>
      <c r="C3" s="620"/>
      <c r="D3" s="526" t="s">
        <v>2</v>
      </c>
      <c r="E3" s="107">
        <f>'справка №1-БАЛАНС'!H3</f>
        <v>130284340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 xml:space="preserve"> 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>
      <c r="A10" s="393" t="s">
        <v>615</v>
      </c>
      <c r="B10" s="395"/>
      <c r="C10" s="104"/>
      <c r="D10" s="104"/>
      <c r="E10" s="120"/>
      <c r="F10" s="106"/>
    </row>
    <row r="11" spans="1:15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636</v>
      </c>
      <c r="B23" s="399"/>
      <c r="C23" s="119"/>
      <c r="D23" s="104"/>
      <c r="E23" s="120"/>
      <c r="F23" s="106"/>
    </row>
    <row r="24" spans="1:15">
      <c r="A24" s="396" t="s">
        <v>637</v>
      </c>
      <c r="B24" s="397" t="s">
        <v>638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/>
      <c r="D26" s="108"/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162</v>
      </c>
      <c r="D28" s="108">
        <v>162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/>
      <c r="D34" s="108"/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/>
      <c r="D37" s="108"/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2</v>
      </c>
      <c r="D38" s="105">
        <f>SUM(D39:D42)</f>
        <v>2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>
        <v>2</v>
      </c>
      <c r="D42" s="108">
        <v>2</v>
      </c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164</v>
      </c>
      <c r="D43" s="104">
        <f>D24+D28+D29+D31+D30+D32+D33+D38</f>
        <v>164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164</v>
      </c>
      <c r="D44" s="103">
        <f>D43+D21+D19+D9</f>
        <v>164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24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/>
      <c r="D57" s="108"/>
      <c r="E57" s="119">
        <f t="shared" si="1"/>
        <v>0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/>
      <c r="D72" s="108"/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 t="shared" si="1"/>
        <v>0</v>
      </c>
      <c r="F74" s="110"/>
    </row>
    <row r="75" spans="1:16" ht="24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117</v>
      </c>
      <c r="D85" s="104">
        <f>SUM(D86:D90)+D94</f>
        <v>117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3</v>
      </c>
      <c r="D87" s="108">
        <v>3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>
        <v>78</v>
      </c>
      <c r="D89" s="108">
        <v>78</v>
      </c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9</v>
      </c>
      <c r="D90" s="103">
        <f>SUM(D91:D93)</f>
        <v>9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>
        <v>2</v>
      </c>
      <c r="D92" s="108">
        <v>2</v>
      </c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>
        <v>7</v>
      </c>
      <c r="D93" s="108">
        <v>7</v>
      </c>
      <c r="E93" s="119">
        <f t="shared" si="1"/>
        <v>0</v>
      </c>
      <c r="F93" s="108"/>
    </row>
    <row r="94" spans="1:16">
      <c r="A94" s="396" t="s">
        <v>755</v>
      </c>
      <c r="B94" s="397" t="s">
        <v>756</v>
      </c>
      <c r="C94" s="108">
        <v>27</v>
      </c>
      <c r="D94" s="108">
        <v>27</v>
      </c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>
        <v>2</v>
      </c>
      <c r="D95" s="108">
        <v>2</v>
      </c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119</v>
      </c>
      <c r="D96" s="104">
        <f>D85+D80+D75+D71+D95</f>
        <v>119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119</v>
      </c>
      <c r="D97" s="104">
        <f>D96+D68+D66</f>
        <v>119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>
        <v>8</v>
      </c>
      <c r="D104" s="108"/>
      <c r="E104" s="108"/>
      <c r="F104" s="125">
        <f>C104+D104-E104</f>
        <v>8</v>
      </c>
    </row>
    <row r="105" spans="1:27">
      <c r="A105" s="412" t="s">
        <v>774</v>
      </c>
      <c r="B105" s="395" t="s">
        <v>775</v>
      </c>
      <c r="C105" s="103">
        <f>SUM(C102:C104)</f>
        <v>8</v>
      </c>
      <c r="D105" s="103">
        <f>SUM(D102:D104)</f>
        <v>0</v>
      </c>
      <c r="E105" s="103">
        <f>SUM(E102:E104)</f>
        <v>0</v>
      </c>
      <c r="F105" s="103">
        <f>SUM(F102:F104)</f>
        <v>8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777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866</v>
      </c>
      <c r="B109" s="614"/>
      <c r="C109" s="614" t="s">
        <v>858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859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H30" sqref="H30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778</v>
      </c>
      <c r="F2" s="418"/>
      <c r="G2" s="418"/>
      <c r="H2" s="416"/>
      <c r="I2" s="416"/>
    </row>
    <row r="3" spans="1:9">
      <c r="A3" s="416"/>
      <c r="B3" s="417"/>
      <c r="C3" s="419" t="s">
        <v>779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382</v>
      </c>
      <c r="B4" s="621" t="str">
        <f>'справка №1-БАЛАНС'!E3</f>
        <v>Диагностично-консултативен център VI-София ЕООД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130284340</v>
      </c>
    </row>
    <row r="5" spans="1:9" ht="15">
      <c r="A5" s="501" t="s">
        <v>5</v>
      </c>
      <c r="B5" s="622" t="str">
        <f>'справка №1-БАЛАНС'!E5</f>
        <v xml:space="preserve"> 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780</v>
      </c>
    </row>
    <row r="7" spans="1:9" s="520" customFormat="1">
      <c r="A7" s="140" t="s">
        <v>462</v>
      </c>
      <c r="B7" s="79"/>
      <c r="C7" s="140" t="s">
        <v>781</v>
      </c>
      <c r="D7" s="141"/>
      <c r="E7" s="142"/>
      <c r="F7" s="143" t="s">
        <v>782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783</v>
      </c>
      <c r="D8" s="82" t="s">
        <v>784</v>
      </c>
      <c r="E8" s="82" t="s">
        <v>785</v>
      </c>
      <c r="F8" s="142" t="s">
        <v>786</v>
      </c>
      <c r="G8" s="144" t="s">
        <v>787</v>
      </c>
      <c r="H8" s="144"/>
      <c r="I8" s="144" t="s">
        <v>788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789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790</v>
      </c>
      <c r="B12" s="90" t="s">
        <v>791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792</v>
      </c>
      <c r="B13" s="90" t="s">
        <v>793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593</v>
      </c>
      <c r="B14" s="90" t="s">
        <v>794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795</v>
      </c>
      <c r="B15" s="90" t="s">
        <v>796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797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562</v>
      </c>
      <c r="B17" s="92" t="s">
        <v>798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799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790</v>
      </c>
      <c r="B19" s="90" t="s">
        <v>800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801</v>
      </c>
      <c r="B20" s="90" t="s">
        <v>802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803</v>
      </c>
      <c r="B21" s="90" t="s">
        <v>804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805</v>
      </c>
      <c r="B22" s="90" t="s">
        <v>806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807</v>
      </c>
      <c r="B23" s="90" t="s">
        <v>808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809</v>
      </c>
      <c r="B24" s="90" t="s">
        <v>810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811</v>
      </c>
      <c r="B25" s="95" t="s">
        <v>812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579</v>
      </c>
      <c r="B26" s="92" t="s">
        <v>813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814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866</v>
      </c>
      <c r="B30" s="624"/>
      <c r="C30" s="624"/>
      <c r="D30" s="459" t="s">
        <v>867</v>
      </c>
      <c r="E30" s="623"/>
      <c r="F30" s="623"/>
      <c r="G30" s="623"/>
      <c r="H30" s="420" t="s">
        <v>859</v>
      </c>
      <c r="I30" s="623"/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topLeftCell="A133" workbookViewId="0">
      <selection activeCell="C153" sqref="C153:F153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815</v>
      </c>
      <c r="B2" s="145"/>
      <c r="C2" s="145"/>
      <c r="D2" s="145"/>
      <c r="E2" s="145"/>
      <c r="F2" s="145"/>
    </row>
    <row r="3" spans="1:15" ht="12.75" customHeight="1">
      <c r="A3" s="145" t="s">
        <v>816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28" t="str">
        <f>'справка №1-БАЛАНС'!E3</f>
        <v>Диагностично-консултативен център VI-София ЕООД</v>
      </c>
      <c r="C5" s="628"/>
      <c r="D5" s="628"/>
      <c r="E5" s="570" t="s">
        <v>2</v>
      </c>
      <c r="F5" s="451">
        <f>'справка №1-БАЛАНС'!H3</f>
        <v>130284340</v>
      </c>
    </row>
    <row r="6" spans="1:15" ht="15" customHeight="1">
      <c r="A6" s="27" t="s">
        <v>817</v>
      </c>
      <c r="B6" s="629" t="str">
        <f>'справка №1-БАЛАНС'!E5</f>
        <v xml:space="preserve"> 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818</v>
      </c>
      <c r="B8" s="32" t="s">
        <v>8</v>
      </c>
      <c r="C8" s="33" t="s">
        <v>819</v>
      </c>
      <c r="D8" s="33" t="s">
        <v>820</v>
      </c>
      <c r="E8" s="33" t="s">
        <v>821</v>
      </c>
      <c r="F8" s="33" t="s">
        <v>822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823</v>
      </c>
      <c r="B10" s="35"/>
      <c r="C10" s="429"/>
      <c r="D10" s="429"/>
      <c r="E10" s="429"/>
      <c r="F10" s="429"/>
    </row>
    <row r="11" spans="1:15" ht="18" customHeight="1">
      <c r="A11" s="36" t="s">
        <v>824</v>
      </c>
      <c r="B11" s="37"/>
      <c r="C11" s="429"/>
      <c r="D11" s="429"/>
      <c r="E11" s="429"/>
      <c r="F11" s="429"/>
    </row>
    <row r="12" spans="1:15" ht="14.25" customHeight="1">
      <c r="A12" s="36" t="s">
        <v>825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826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547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550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562</v>
      </c>
      <c r="B27" s="39" t="s">
        <v>827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828</v>
      </c>
      <c r="B28" s="40"/>
      <c r="C28" s="429"/>
      <c r="D28" s="429"/>
      <c r="E28" s="429"/>
      <c r="F28" s="442"/>
    </row>
    <row r="29" spans="1:16">
      <c r="A29" s="36" t="s">
        <v>541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544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547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550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579</v>
      </c>
      <c r="B44" s="39" t="s">
        <v>829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830</v>
      </c>
      <c r="B45" s="40"/>
      <c r="C45" s="429"/>
      <c r="D45" s="429"/>
      <c r="E45" s="429"/>
      <c r="F45" s="442"/>
    </row>
    <row r="46" spans="1:16">
      <c r="A46" s="36" t="s">
        <v>541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544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547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550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598</v>
      </c>
      <c r="B61" s="39" t="s">
        <v>831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832</v>
      </c>
      <c r="B62" s="40"/>
      <c r="C62" s="429"/>
      <c r="D62" s="429"/>
      <c r="E62" s="429"/>
      <c r="F62" s="442"/>
    </row>
    <row r="63" spans="1:16">
      <c r="A63" s="36" t="s">
        <v>541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544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547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550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833</v>
      </c>
      <c r="B78" s="39" t="s">
        <v>834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835</v>
      </c>
      <c r="B79" s="39" t="s">
        <v>836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837</v>
      </c>
      <c r="B80" s="39"/>
      <c r="C80" s="429"/>
      <c r="D80" s="429"/>
      <c r="E80" s="429"/>
      <c r="F80" s="442"/>
    </row>
    <row r="81" spans="1:6" ht="14.25" customHeight="1">
      <c r="A81" s="36" t="s">
        <v>824</v>
      </c>
      <c r="B81" s="40"/>
      <c r="C81" s="429"/>
      <c r="D81" s="429"/>
      <c r="E81" s="429"/>
      <c r="F81" s="442"/>
    </row>
    <row r="82" spans="1:6">
      <c r="A82" s="36" t="s">
        <v>825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826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547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550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562</v>
      </c>
      <c r="B97" s="39" t="s">
        <v>838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828</v>
      </c>
      <c r="B98" s="40"/>
      <c r="C98" s="429"/>
      <c r="D98" s="429"/>
      <c r="E98" s="429"/>
      <c r="F98" s="442"/>
    </row>
    <row r="99" spans="1:16">
      <c r="A99" s="36" t="s">
        <v>541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544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547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550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579</v>
      </c>
      <c r="B114" s="39" t="s">
        <v>839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830</v>
      </c>
      <c r="B115" s="40"/>
      <c r="C115" s="429"/>
      <c r="D115" s="429"/>
      <c r="E115" s="429"/>
      <c r="F115" s="442"/>
    </row>
    <row r="116" spans="1:16">
      <c r="A116" s="36" t="s">
        <v>541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544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547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550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598</v>
      </c>
      <c r="B131" s="39" t="s">
        <v>840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832</v>
      </c>
      <c r="B132" s="40"/>
      <c r="C132" s="429"/>
      <c r="D132" s="429"/>
      <c r="E132" s="429"/>
      <c r="F132" s="442"/>
    </row>
    <row r="133" spans="1:16">
      <c r="A133" s="36" t="s">
        <v>541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544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547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550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833</v>
      </c>
      <c r="B148" s="39" t="s">
        <v>841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842</v>
      </c>
      <c r="B149" s="39" t="s">
        <v>843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861</v>
      </c>
      <c r="B151" s="453"/>
      <c r="C151" s="630" t="s">
        <v>862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868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Sheet1</vt:lpstr>
      <vt:lpstr>Sheet2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User</cp:lastModifiedBy>
  <cp:lastPrinted>2016-07-28T11:23:28Z</cp:lastPrinted>
  <dcterms:created xsi:type="dcterms:W3CDTF">2000-06-29T12:02:40Z</dcterms:created>
  <dcterms:modified xsi:type="dcterms:W3CDTF">2016-10-21T06:14:07Z</dcterms:modified>
</cp:coreProperties>
</file>