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325" windowWidth="10800" windowHeight="3870" tabRatio="768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2">'справка №3-ОПП по прекия метод'!$A$1:$D$53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I19" i="4" l="1"/>
  <c r="D46" i="3"/>
  <c r="C46" i="3"/>
  <c r="C47" i="3"/>
  <c r="D19" i="3" l="1"/>
  <c r="D10" i="3"/>
  <c r="C10" i="3"/>
  <c r="D13" i="3"/>
  <c r="C13" i="3"/>
  <c r="G66" i="1" l="1"/>
  <c r="G60" i="1"/>
  <c r="D59" i="1"/>
  <c r="G12" i="2" l="1"/>
  <c r="C15" i="2"/>
  <c r="G64" i="1"/>
  <c r="G68" i="1"/>
  <c r="G24" i="1"/>
  <c r="C74" i="1"/>
  <c r="C72" i="1"/>
  <c r="C68" i="1"/>
  <c r="C58" i="1"/>
  <c r="C16" i="2" l="1"/>
  <c r="H64" i="1" l="1"/>
  <c r="H60" i="1"/>
  <c r="H66" i="1"/>
  <c r="C19" i="2" l="1"/>
  <c r="H27" i="1"/>
  <c r="H33" i="1" s="1"/>
  <c r="G27" i="1"/>
  <c r="H21" i="1"/>
  <c r="H25" i="1" s="1"/>
  <c r="G21" i="1"/>
  <c r="G25" i="1" s="1"/>
  <c r="H17" i="1"/>
  <c r="C11" i="4" s="1"/>
  <c r="G17" i="1"/>
  <c r="C39" i="1"/>
  <c r="C34" i="1"/>
  <c r="C45" i="1" s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61" i="1"/>
  <c r="G71" i="1" s="1"/>
  <c r="G79" i="1" s="1"/>
  <c r="G49" i="1"/>
  <c r="G55" i="1" s="1"/>
  <c r="C32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D15" i="4" s="1"/>
  <c r="E11" i="4"/>
  <c r="E15" i="4" s="1"/>
  <c r="E29" i="4" s="1"/>
  <c r="E32" i="4" s="1"/>
  <c r="E12" i="4"/>
  <c r="E17" i="4"/>
  <c r="E21" i="4"/>
  <c r="E24" i="4"/>
  <c r="F11" i="4"/>
  <c r="F15" i="4" s="1"/>
  <c r="F12" i="4"/>
  <c r="F21" i="4"/>
  <c r="L21" i="4" s="1"/>
  <c r="F24" i="4"/>
  <c r="G11" i="4"/>
  <c r="G15" i="4" s="1"/>
  <c r="G12" i="4"/>
  <c r="G17" i="4"/>
  <c r="G21" i="4"/>
  <c r="G24" i="4"/>
  <c r="H12" i="4"/>
  <c r="H15" i="4"/>
  <c r="H17" i="4"/>
  <c r="H21" i="4"/>
  <c r="H24" i="4"/>
  <c r="I11" i="4"/>
  <c r="I15" i="4" s="1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G25" i="5" s="1"/>
  <c r="J25" i="5" s="1"/>
  <c r="D27" i="5"/>
  <c r="D38" i="5" s="1"/>
  <c r="D32" i="5"/>
  <c r="E17" i="5"/>
  <c r="E25" i="5"/>
  <c r="E27" i="5"/>
  <c r="E32" i="5"/>
  <c r="G32" i="5" s="1"/>
  <c r="J32" i="5" s="1"/>
  <c r="F17" i="5"/>
  <c r="F25" i="5"/>
  <c r="F27" i="5"/>
  <c r="F32" i="5"/>
  <c r="F38" i="5" s="1"/>
  <c r="G18" i="5"/>
  <c r="G19" i="5"/>
  <c r="J19" i="5" s="1"/>
  <c r="H17" i="5"/>
  <c r="H25" i="5"/>
  <c r="H27" i="5"/>
  <c r="H38" i="5" s="1"/>
  <c r="H40" i="5" s="1"/>
  <c r="H32" i="5"/>
  <c r="I17" i="5"/>
  <c r="I25" i="5"/>
  <c r="I27" i="5"/>
  <c r="I32" i="5"/>
  <c r="J18" i="5"/>
  <c r="K17" i="5"/>
  <c r="K25" i="5"/>
  <c r="K27" i="5"/>
  <c r="K32" i="5"/>
  <c r="L17" i="5"/>
  <c r="L25" i="5"/>
  <c r="L27" i="5"/>
  <c r="L32" i="5"/>
  <c r="L38" i="5" s="1"/>
  <c r="M17" i="5"/>
  <c r="M25" i="5"/>
  <c r="M27" i="5"/>
  <c r="M38" i="5" s="1"/>
  <c r="M32" i="5"/>
  <c r="N18" i="5"/>
  <c r="Q18" i="5" s="1"/>
  <c r="R18" i="5" s="1"/>
  <c r="N19" i="5"/>
  <c r="O17" i="5"/>
  <c r="O25" i="5"/>
  <c r="O27" i="5"/>
  <c r="O38" i="5" s="1"/>
  <c r="O32" i="5"/>
  <c r="P17" i="5"/>
  <c r="P25" i="5"/>
  <c r="P27" i="5"/>
  <c r="P38" i="5" s="1"/>
  <c r="P40" i="5" s="1"/>
  <c r="P32" i="5"/>
  <c r="Q19" i="5"/>
  <c r="N28" i="5"/>
  <c r="Q28" i="5" s="1"/>
  <c r="G28" i="5"/>
  <c r="J28" i="5" s="1"/>
  <c r="R28" i="5" s="1"/>
  <c r="N29" i="5"/>
  <c r="Q29" i="5" s="1"/>
  <c r="G29" i="5"/>
  <c r="J29" i="5" s="1"/>
  <c r="N30" i="5"/>
  <c r="Q30" i="5"/>
  <c r="G30" i="5"/>
  <c r="J30" i="5" s="1"/>
  <c r="N31" i="5"/>
  <c r="Q31" i="5" s="1"/>
  <c r="G31" i="5"/>
  <c r="J31" i="5"/>
  <c r="N33" i="5"/>
  <c r="Q33" i="5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R36" i="5" s="1"/>
  <c r="N37" i="5"/>
  <c r="Q37" i="5"/>
  <c r="G37" i="5"/>
  <c r="J37" i="5" s="1"/>
  <c r="G20" i="5"/>
  <c r="G21" i="5"/>
  <c r="J21" i="5" s="1"/>
  <c r="G22" i="5"/>
  <c r="J22" i="5" s="1"/>
  <c r="G23" i="5"/>
  <c r="G24" i="5"/>
  <c r="J24" i="5" s="1"/>
  <c r="G27" i="5"/>
  <c r="G16" i="5"/>
  <c r="J16" i="5" s="1"/>
  <c r="J20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Q23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1" i="6" s="1"/>
  <c r="E73" i="6"/>
  <c r="E74" i="6"/>
  <c r="D71" i="6"/>
  <c r="F75" i="6"/>
  <c r="E76" i="6"/>
  <c r="E75" i="6" s="1"/>
  <c r="E78" i="6"/>
  <c r="D75" i="6"/>
  <c r="F80" i="6"/>
  <c r="E81" i="6"/>
  <c r="E82" i="6"/>
  <c r="E83" i="6"/>
  <c r="E84" i="6"/>
  <c r="E80" i="6" s="1"/>
  <c r="D80" i="6"/>
  <c r="F90" i="6"/>
  <c r="F85" i="6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1" i="6" s="1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38" i="6" s="1"/>
  <c r="E41" i="6"/>
  <c r="E32" i="6"/>
  <c r="E21" i="6"/>
  <c r="C11" i="6"/>
  <c r="C33" i="6"/>
  <c r="C43" i="6" s="1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 s="1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14" i="8" s="1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61" i="8" s="1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44" i="8" s="1"/>
  <c r="F30" i="8"/>
  <c r="F29" i="8"/>
  <c r="F13" i="8"/>
  <c r="F14" i="8"/>
  <c r="F27" i="8" s="1"/>
  <c r="F15" i="8"/>
  <c r="F16" i="8"/>
  <c r="F17" i="8"/>
  <c r="F18" i="8"/>
  <c r="F20" i="8"/>
  <c r="F21" i="8"/>
  <c r="F22" i="8"/>
  <c r="F23" i="8"/>
  <c r="F24" i="8"/>
  <c r="F25" i="8"/>
  <c r="F26" i="8"/>
  <c r="C148" i="8"/>
  <c r="C149" i="8" s="1"/>
  <c r="C114" i="8"/>
  <c r="C97" i="8"/>
  <c r="F148" i="8"/>
  <c r="E148" i="8"/>
  <c r="E149" i="8" s="1"/>
  <c r="E131" i="8"/>
  <c r="E114" i="8"/>
  <c r="E97" i="8"/>
  <c r="C27" i="8"/>
  <c r="C78" i="8"/>
  <c r="C61" i="8"/>
  <c r="C44" i="8"/>
  <c r="C79" i="8" s="1"/>
  <c r="E78" i="8"/>
  <c r="E61" i="8"/>
  <c r="E44" i="8"/>
  <c r="E79" i="8" s="1"/>
  <c r="E27" i="8"/>
  <c r="G28" i="2" l="1"/>
  <c r="G33" i="2" s="1"/>
  <c r="C28" i="2"/>
  <c r="E90" i="6"/>
  <c r="E85" i="6" s="1"/>
  <c r="E96" i="6" s="1"/>
  <c r="D96" i="6"/>
  <c r="D97" i="6" s="1"/>
  <c r="E33" i="6"/>
  <c r="E43" i="6" s="1"/>
  <c r="D19" i="6"/>
  <c r="C19" i="6"/>
  <c r="E16" i="6"/>
  <c r="E19" i="6" s="1"/>
  <c r="L40" i="5"/>
  <c r="D40" i="5"/>
  <c r="L17" i="4"/>
  <c r="C43" i="3"/>
  <c r="C45" i="3" s="1"/>
  <c r="H28" i="2"/>
  <c r="H33" i="2" s="1"/>
  <c r="L11" i="4"/>
  <c r="C15" i="4"/>
  <c r="C29" i="4" s="1"/>
  <c r="C32" i="4" s="1"/>
  <c r="C93" i="1"/>
  <c r="F97" i="6"/>
  <c r="F40" i="5"/>
  <c r="F97" i="8"/>
  <c r="I26" i="7"/>
  <c r="F105" i="6"/>
  <c r="R22" i="5"/>
  <c r="R37" i="5"/>
  <c r="R35" i="5"/>
  <c r="R33" i="5"/>
  <c r="R30" i="5"/>
  <c r="R39" i="5"/>
  <c r="L12" i="4"/>
  <c r="K29" i="4"/>
  <c r="K32" i="4" s="1"/>
  <c r="H29" i="4"/>
  <c r="H32" i="4" s="1"/>
  <c r="D28" i="2"/>
  <c r="D55" i="1"/>
  <c r="F78" i="8"/>
  <c r="R16" i="5"/>
  <c r="R34" i="5"/>
  <c r="R19" i="5"/>
  <c r="D29" i="4"/>
  <c r="D32" i="4" s="1"/>
  <c r="F149" i="8"/>
  <c r="F131" i="8"/>
  <c r="D43" i="6"/>
  <c r="D44" i="6" s="1"/>
  <c r="R23" i="5"/>
  <c r="R24" i="5"/>
  <c r="R20" i="5"/>
  <c r="N17" i="5"/>
  <c r="Q17" i="5" s="1"/>
  <c r="M40" i="5"/>
  <c r="N27" i="5"/>
  <c r="Q27" i="5" s="1"/>
  <c r="E38" i="5"/>
  <c r="G17" i="5"/>
  <c r="J17" i="5" s="1"/>
  <c r="J15" i="4"/>
  <c r="M15" i="4"/>
  <c r="C44" i="6"/>
  <c r="C96" i="6"/>
  <c r="C66" i="6"/>
  <c r="E66" i="6" s="1"/>
  <c r="J27" i="5"/>
  <c r="R21" i="5"/>
  <c r="R31" i="5"/>
  <c r="R29" i="5"/>
  <c r="O40" i="5"/>
  <c r="N32" i="5"/>
  <c r="Q32" i="5" s="1"/>
  <c r="R32" i="5" s="1"/>
  <c r="N25" i="5"/>
  <c r="I38" i="5"/>
  <c r="I40" i="5" s="1"/>
  <c r="F29" i="4"/>
  <c r="F32" i="4" s="1"/>
  <c r="D43" i="3"/>
  <c r="D45" i="3" s="1"/>
  <c r="D93" i="1"/>
  <c r="E40" i="5"/>
  <c r="R15" i="5"/>
  <c r="G29" i="4"/>
  <c r="G32" i="4" s="1"/>
  <c r="M29" i="4"/>
  <c r="M32" i="4" s="1"/>
  <c r="H36" i="1"/>
  <c r="H94" i="1" s="1"/>
  <c r="R14" i="5"/>
  <c r="F79" i="8"/>
  <c r="R9" i="5"/>
  <c r="R13" i="5"/>
  <c r="R11" i="5"/>
  <c r="G38" i="5"/>
  <c r="J38" i="5" s="1"/>
  <c r="R12" i="5"/>
  <c r="R10" i="5"/>
  <c r="R27" i="5"/>
  <c r="Q25" i="5"/>
  <c r="R25" i="5" s="1"/>
  <c r="J29" i="4"/>
  <c r="J32" i="4" s="1"/>
  <c r="K38" i="5"/>
  <c r="N38" i="5" s="1"/>
  <c r="Q38" i="5" s="1"/>
  <c r="D30" i="2" l="1"/>
  <c r="D33" i="2"/>
  <c r="D39" i="2" s="1"/>
  <c r="G30" i="2"/>
  <c r="C30" i="2"/>
  <c r="C33" i="2"/>
  <c r="C39" i="2" s="1"/>
  <c r="G31" i="1" s="1"/>
  <c r="E44" i="6"/>
  <c r="H30" i="2"/>
  <c r="D94" i="1"/>
  <c r="L15" i="4"/>
  <c r="Q40" i="5"/>
  <c r="E97" i="6"/>
  <c r="C97" i="6"/>
  <c r="N40" i="5"/>
  <c r="R38" i="5"/>
  <c r="R17" i="5"/>
  <c r="R40" i="5" s="1"/>
  <c r="J40" i="5"/>
  <c r="K40" i="5"/>
  <c r="G40" i="5"/>
  <c r="H34" i="2" l="1"/>
  <c r="D42" i="2"/>
  <c r="D34" i="2"/>
  <c r="I16" i="4"/>
  <c r="G33" i="1"/>
  <c r="G36" i="1" s="1"/>
  <c r="G94" i="1" s="1"/>
  <c r="G34" i="2"/>
  <c r="C42" i="2"/>
  <c r="C34" i="2"/>
  <c r="H39" i="2" l="1"/>
  <c r="H41" i="2" s="1"/>
  <c r="L16" i="4"/>
  <c r="I29" i="4"/>
  <c r="G39" i="2"/>
  <c r="C41" i="2" s="1"/>
  <c r="G41" i="2"/>
  <c r="C19" i="1"/>
  <c r="C55" i="1" s="1"/>
  <c r="C94" i="1" s="1"/>
  <c r="D41" i="2" l="1"/>
  <c r="H42" i="2"/>
  <c r="G42" i="2"/>
  <c r="I32" i="4"/>
  <c r="L32" i="4" s="1"/>
  <c r="L29" i="4"/>
</calcChain>
</file>

<file path=xl/sharedStrings.xml><?xml version="1.0" encoding="utf-8"?>
<sst xmlns="http://schemas.openxmlformats.org/spreadsheetml/2006/main" count="1071" uniqueCount="877">
  <si>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</si>
  <si>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</si>
  <si>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</si>
  <si>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</si>
  <si>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</si>
  <si>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</si>
  <si>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</si>
  <si>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</si>
  <si>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</si>
  <si>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</si>
  <si>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</si>
  <si>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</si>
  <si>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</si>
  <si>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</si>
  <si>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</si>
  <si>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</si>
  <si>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</si>
  <si>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</si>
  <si>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</si>
  <si>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</si>
  <si>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</si>
  <si>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</si>
  <si>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</si>
  <si>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</si>
  <si>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</si>
  <si>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</si>
  <si>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</si>
  <si>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</si>
  <si>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</si>
  <si>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</si>
  <si>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</si>
  <si>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</si>
  <si>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</si>
  <si>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</si>
  <si>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</si>
  <si>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</si>
  <si>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</si>
  <si>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</si>
  <si>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</si>
  <si>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</si>
  <si>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</si>
  <si>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</si>
  <si>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</si>
  <si>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</si>
  <si>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</si>
  <si>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</si>
  <si>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</si>
  <si>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</si>
  <si>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</si>
  <si>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</si>
  <si>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</si>
  <si>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</si>
  <si>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</si>
  <si>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</si>
  <si>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</si>
  <si>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</si>
  <si>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</si>
  <si>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</si>
  <si>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</si>
  <si>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</si>
  <si>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</si>
  <si>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</si>
  <si>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</si>
  <si>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</si>
  <si>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</si>
  <si>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</si>
  <si>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</si>
  <si>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</si>
  <si>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</si>
  <si>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</si>
  <si>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</si>
  <si>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</si>
  <si>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</si>
  <si>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</si>
  <si>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</si>
  <si>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</si>
  <si>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</si>
  <si>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</si>
  <si>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</si>
  <si>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</si>
  <si>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</si>
  <si>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</si>
  <si>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</si>
  <si>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</si>
  <si>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</si>
  <si>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</si>
  <si>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</si>
  <si>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</si>
  <si>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</si>
  <si>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</si>
  <si>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</si>
  <si>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</si>
  <si>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</si>
  <si>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</si>
  <si>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</si>
  <si>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</si>
  <si>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</si>
  <si>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</si>
  <si>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</si>
  <si>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</si>
  <si>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</si>
  <si>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</si>
  <si>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</si>
  <si>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</si>
  <si>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</si>
  <si>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</si>
  <si>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</si>
  <si>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</si>
  <si>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</si>
  <si>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</si>
  <si>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</si>
  <si>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</si>
  <si>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</si>
  <si>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</si>
  <si>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</si>
  <si>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</si>
  <si>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</si>
  <si>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</si>
  <si>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</si>
  <si>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</si>
  <si>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</si>
  <si>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</si>
  <si>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</si>
  <si>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</si>
  <si>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</si>
  <si>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</si>
  <si>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</si>
  <si>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</si>
  <si>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</si>
  <si>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</si>
  <si>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</si>
  <si>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</si>
  <si>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</si>
  <si>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</si>
  <si>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</si>
  <si>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</si>
  <si>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</si>
  <si>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</si>
  <si>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</si>
  <si>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</si>
  <si>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</si>
  <si>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</si>
  <si>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</si>
  <si>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</si>
  <si>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</si>
  <si>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</si>
  <si>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</si>
  <si>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</si>
  <si>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</si>
  <si>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</si>
  <si>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</si>
  <si>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</si>
  <si>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</si>
  <si>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</si>
  <si>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</si>
  <si>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</si>
  <si>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</si>
  <si>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</si>
  <si>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</si>
  <si>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</si>
  <si>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</si>
  <si>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</si>
  <si>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</si>
  <si>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</si>
  <si>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</si>
  <si>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</si>
  <si>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</si>
  <si>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</si>
  <si>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</si>
  <si>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</si>
  <si>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</si>
  <si>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</si>
  <si>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</si>
  <si>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</si>
  <si>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</si>
  <si>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</si>
  <si>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</si>
  <si>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</si>
  <si>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</si>
  <si>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</si>
  <si>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</si>
  <si>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</si>
  <si>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</si>
  <si>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</si>
  <si>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</si>
  <si>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</si>
  <si>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</si>
  <si>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</si>
  <si>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</si>
  <si>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</si>
  <si>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</si>
  <si>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</si>
  <si>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</si>
  <si>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</si>
  <si>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</si>
  <si>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</si>
  <si>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</si>
  <si>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</si>
  <si>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</si>
  <si>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</si>
  <si>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</si>
  <si>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</si>
  <si>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</si>
  <si>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</si>
  <si>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</si>
  <si>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</si>
  <si>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</si>
  <si>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</si>
  <si>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</si>
  <si>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</si>
  <si>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</si>
  <si>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</si>
  <si>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</si>
  <si>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</si>
  <si>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</si>
  <si>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</si>
  <si>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</si>
  <si>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</si>
  <si>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</si>
  <si>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</si>
  <si>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</si>
  <si>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</si>
  <si>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</si>
  <si>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</si>
  <si>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</si>
  <si>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</si>
  <si>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</si>
  <si>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</si>
  <si>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</si>
  <si>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</si>
  <si>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</si>
  <si>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</si>
  <si>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</si>
  <si>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</si>
  <si>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</si>
  <si>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</si>
  <si>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</si>
  <si>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</si>
  <si>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</si>
  <si>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</si>
  <si>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</si>
  <si>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</si>
  <si>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</si>
  <si>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</si>
  <si>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</si>
  <si>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</si>
  <si>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</si>
  <si>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</si>
  <si>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</si>
  <si>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</si>
  <si>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</si>
  <si>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</si>
  <si>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</si>
  <si>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</si>
  <si>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</si>
  <si>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</si>
  <si>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</si>
  <si>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</si>
  <si>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</si>
  <si>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</si>
  <si>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</si>
  <si>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</si>
  <si>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</si>
  <si>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</si>
  <si>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</si>
  <si>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</si>
  <si>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</si>
  <si>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</si>
  <si>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</si>
  <si>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</si>
  <si>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</si>
  <si>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</si>
  <si>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</si>
  <si>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</si>
  <si>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</si>
  <si>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</si>
  <si>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</si>
  <si>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</si>
  <si>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</si>
  <si>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</si>
  <si>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</si>
  <si>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</si>
  <si>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</si>
  <si>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</si>
  <si>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</si>
  <si>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</si>
  <si>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</si>
  <si>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</si>
  <si>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</si>
  <si>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</si>
  <si>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</si>
  <si>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</si>
  <si>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</si>
  <si>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</si>
  <si>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</si>
  <si>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</si>
  <si>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</si>
  <si>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</si>
  <si>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</si>
  <si>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</si>
  <si>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</si>
  <si>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</si>
  <si>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</si>
  <si>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</si>
  <si>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</si>
  <si>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</si>
  <si>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</si>
  <si>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</si>
  <si>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</si>
  <si>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</si>
  <si>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</si>
  <si>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</si>
  <si>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</si>
  <si>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</si>
  <si>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</si>
  <si>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</si>
  <si>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</si>
  <si>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</si>
  <si>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</si>
  <si>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</si>
  <si>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</si>
  <si>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</si>
  <si>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</si>
  <si>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</si>
  <si>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</si>
  <si>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</si>
  <si>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</si>
  <si>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</si>
  <si>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</si>
  <si>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</si>
  <si>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</si>
  <si>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</si>
  <si>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</si>
  <si>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</si>
  <si>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</si>
  <si>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</si>
  <si>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</si>
  <si>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</si>
  <si>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</si>
  <si>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</si>
  <si>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</si>
  <si>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</si>
  <si>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</si>
  <si>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</si>
  <si>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</si>
  <si>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</si>
  <si>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</si>
  <si>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</si>
  <si>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</si>
  <si>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</si>
  <si>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</si>
  <si>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</si>
  <si>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</si>
  <si>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</si>
  <si>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</si>
  <si>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</si>
  <si>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</si>
  <si>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</si>
  <si>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</si>
  <si>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</si>
  <si>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</si>
  <si>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</si>
  <si>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</si>
  <si>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</si>
  <si>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</si>
  <si>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</si>
  <si>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</si>
  <si>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</si>
  <si>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</si>
  <si>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</si>
  <si>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</si>
  <si>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</si>
  <si>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</si>
  <si>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</si>
  <si>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</si>
  <si>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</si>
  <si>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</si>
  <si>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</si>
  <si>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</si>
  <si>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</si>
  <si>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</si>
  <si>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</si>
  <si>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</si>
  <si>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</si>
  <si>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</si>
  <si>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</si>
  <si>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</si>
  <si>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</si>
  <si>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</si>
  <si>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</si>
  <si>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</si>
  <si>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</si>
  <si>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</si>
  <si>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</si>
  <si>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</si>
  <si>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</si>
  <si>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</si>
  <si>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</si>
  <si>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</si>
  <si>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</si>
  <si>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</si>
  <si>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</si>
  <si>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</si>
  <si>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</si>
  <si>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</si>
  <si>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</si>
  <si>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</si>
  <si>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</si>
  <si>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</si>
  <si>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</si>
  <si>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</si>
  <si>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</si>
  <si>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</si>
  <si>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</si>
  <si>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</si>
  <si>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</si>
  <si>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</si>
  <si>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</si>
  <si>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</si>
  <si>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</si>
  <si>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</si>
  <si>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</si>
  <si>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</si>
  <si>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</si>
  <si>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</si>
  <si>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</si>
  <si>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</si>
  <si>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</si>
  <si>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</si>
  <si>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</si>
  <si>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</si>
  <si>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</si>
  <si>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</si>
  <si>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</si>
  <si>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</si>
  <si>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</si>
  <si>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</si>
  <si>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</si>
  <si>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</si>
  <si>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</si>
  <si>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</si>
  <si>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</si>
  <si>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</si>
  <si>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</si>
  <si>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</si>
  <si>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</si>
  <si>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</si>
  <si>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</si>
  <si>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</si>
  <si>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</si>
  <si>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</si>
  <si>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</si>
  <si>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</si>
  <si>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</si>
  <si>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</si>
  <si>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</si>
  <si>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</si>
  <si>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</si>
  <si>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</si>
  <si>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</si>
  <si>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</si>
  <si>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</si>
  <si>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</si>
  <si>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</si>
  <si>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</si>
  <si>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</si>
  <si>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</si>
  <si>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</si>
  <si>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</si>
  <si>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</si>
  <si>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</si>
  <si>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</si>
  <si>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</si>
  <si>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</si>
  <si>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</si>
  <si>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</si>
  <si>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</si>
  <si>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</si>
  <si>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</si>
  <si>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</si>
  <si>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</si>
  <si>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</si>
  <si>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</si>
  <si>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</si>
  <si>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</si>
  <si>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</si>
  <si>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</si>
  <si>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</si>
  <si>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</si>
  <si>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</si>
  <si>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</si>
  <si>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</si>
  <si>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</si>
  <si>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</si>
  <si>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</si>
  <si>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</si>
  <si>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</si>
  <si>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</si>
  <si>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</si>
  <si>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</si>
  <si>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</si>
  <si>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</si>
  <si>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</si>
  <si>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</si>
  <si>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</si>
  <si>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</si>
  <si>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</si>
  <si>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</si>
  <si>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</si>
  <si>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</si>
  <si>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</si>
  <si>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</si>
  <si>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</si>
  <si>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</si>
  <si>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</si>
  <si>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</si>
  <si>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</si>
  <si>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</si>
  <si>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</si>
  <si>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</si>
  <si>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</si>
  <si>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</si>
  <si>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</si>
  <si>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</si>
  <si>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</si>
  <si>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</si>
  <si>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</si>
  <si>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</si>
  <si>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</si>
  <si>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</si>
  <si>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</si>
  <si>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</si>
  <si>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</si>
  <si>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</si>
  <si>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</si>
  <si>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</si>
  <si>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</si>
  <si>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</si>
  <si>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</si>
  <si>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</si>
  <si>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</si>
  <si>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</si>
  <si>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</si>
  <si>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</si>
  <si>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</si>
  <si>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</si>
  <si>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</si>
  <si>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</si>
  <si>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</si>
  <si>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</si>
  <si>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</si>
  <si>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</si>
  <si>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</si>
  <si>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</si>
  <si>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</si>
  <si>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</si>
  <si>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</si>
  <si>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</si>
  <si>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</si>
  <si>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</si>
  <si>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</si>
  <si>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</si>
  <si>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</si>
  <si>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</si>
  <si>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</si>
  <si>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</si>
  <si>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</si>
  <si>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</si>
  <si>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</si>
  <si>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</si>
  <si>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</si>
  <si>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</si>
  <si>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</si>
  <si>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</si>
  <si>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</si>
  <si>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</si>
  <si>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</si>
  <si>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</si>
  <si>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</si>
  <si>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</si>
  <si>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</si>
  <si>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</si>
  <si>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</si>
  <si>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</si>
  <si>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</si>
  <si>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</si>
  <si>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</si>
  <si>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</si>
  <si>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</si>
  <si>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</si>
  <si>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</si>
  <si>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</si>
  <si>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</si>
  <si>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</si>
  <si>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</si>
  <si>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</si>
  <si>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</si>
  <si>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</si>
  <si>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</si>
  <si>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</si>
  <si>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</si>
  <si>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</si>
  <si>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</si>
  <si>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</si>
  <si>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</si>
  <si>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</si>
  <si>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</si>
  <si>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</si>
  <si>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</si>
  <si>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</si>
  <si>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</si>
  <si>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</si>
  <si>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</si>
  <si>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</si>
  <si>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</si>
  <si>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</si>
  <si>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</si>
  <si>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</si>
  <si>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</si>
  <si>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</si>
  <si>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</si>
  <si>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</si>
  <si>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</si>
  <si>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</si>
  <si>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</si>
  <si>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</si>
  <si>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</si>
  <si>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</si>
  <si>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</si>
  <si>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</si>
  <si>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</si>
  <si>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</si>
  <si>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</si>
  <si>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</si>
  <si>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</si>
  <si>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</si>
  <si>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</si>
  <si>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</si>
  <si>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</si>
  <si>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</si>
  <si>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</si>
  <si>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</si>
  <si>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</si>
  <si>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</si>
  <si>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</si>
  <si>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</si>
  <si>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</si>
  <si>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</si>
  <si>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</si>
  <si>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</si>
  <si>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</si>
  <si>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</si>
  <si>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</si>
  <si>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</si>
  <si>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</si>
  <si>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</si>
  <si>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</si>
  <si>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</si>
  <si>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</si>
  <si>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</si>
  <si>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</si>
  <si>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</si>
  <si>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</si>
  <si>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</si>
  <si>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</si>
  <si>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</si>
  <si>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</si>
  <si>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</si>
  <si>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</si>
  <si>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</si>
  <si>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</si>
  <si>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</si>
  <si>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</si>
  <si>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</si>
  <si>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</si>
  <si>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</si>
  <si>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</si>
  <si>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</si>
  <si>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</si>
  <si>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</si>
  <si>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</si>
  <si>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</si>
  <si>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</si>
  <si>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</si>
  <si>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</si>
  <si>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</si>
  <si>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</si>
  <si>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</si>
  <si>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</si>
  <si>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</si>
  <si>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</si>
  <si>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</si>
  <si>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</si>
  <si>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</si>
  <si>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</si>
  <si>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</si>
  <si>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</si>
  <si>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</si>
  <si>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</si>
  <si>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</si>
  <si>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</si>
  <si>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</si>
  <si>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</si>
  <si>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</si>
  <si>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</si>
  <si>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</si>
  <si>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</si>
  <si>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</si>
  <si>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</si>
  <si>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</si>
  <si>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</si>
  <si>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</si>
  <si>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</si>
  <si>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</si>
  <si>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</si>
  <si>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</si>
  <si>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</si>
  <si>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</si>
  <si>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</si>
  <si>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</si>
  <si>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</si>
  <si>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</si>
  <si>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</si>
  <si>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</si>
  <si>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</si>
  <si>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</si>
  <si>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</si>
  <si>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</si>
  <si>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</si>
  <si>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</si>
  <si>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</si>
  <si>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</si>
  <si>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</si>
  <si>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</si>
  <si>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</si>
  <si>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</si>
  <si>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</si>
  <si>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</si>
  <si>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</si>
  <si>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</si>
  <si>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</si>
  <si>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</si>
  <si>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</si>
  <si>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</si>
  <si>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</si>
  <si>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</si>
  <si>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</si>
  <si>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</si>
  <si>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</si>
  <si>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</si>
  <si>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</si>
  <si>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</si>
  <si>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</si>
  <si>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</si>
  <si>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</si>
  <si>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</si>
  <si>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</si>
  <si>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</si>
  <si>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</si>
  <si>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</si>
  <si>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</si>
  <si>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</si>
  <si>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</si>
  <si>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</si>
  <si>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</si>
  <si>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</si>
  <si>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</si>
  <si>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</si>
  <si>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</si>
  <si>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</si>
  <si>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</si>
  <si>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</si>
  <si>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</si>
  <si>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</si>
  <si>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</si>
  <si>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</si>
  <si>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</si>
  <si>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</si>
  <si>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</si>
  <si>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</si>
  <si>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</si>
  <si>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</si>
  <si>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</si>
  <si>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</si>
  <si>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</si>
  <si>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</si>
  <si>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</si>
  <si>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</si>
  <si>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</si>
  <si>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</si>
  <si>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</si>
  <si>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</si>
  <si>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</si>
  <si>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</si>
  <si>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</si>
  <si>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</si>
  <si>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</si>
  <si>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</si>
  <si>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</si>
  <si>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</si>
  <si>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</si>
  <si>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</si>
  <si>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</si>
  <si>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</si>
  <si>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</si>
  <si>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</si>
  <si>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</si>
  <si>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</si>
  <si>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</si>
  <si>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</si>
  <si>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</si>
  <si>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</si>
  <si>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</si>
  <si>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</si>
  <si>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</si>
  <si>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</si>
  <si>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</si>
  <si>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</si>
  <si>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</si>
  <si>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</si>
  <si>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</si>
  <si>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</si>
  <si>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</si>
  <si>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</si>
  <si>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</si>
  <si>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</si>
  <si>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</si>
  <si>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</si>
  <si>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</si>
  <si>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</si>
  <si>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</si>
  <si>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</si>
  <si>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</si>
  <si>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</si>
  <si>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</si>
  <si>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</si>
  <si>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</si>
  <si>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</si>
  <si>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</si>
  <si>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</si>
  <si>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</si>
  <si>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</si>
  <si>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</si>
  <si>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</si>
  <si>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</si>
  <si>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</si>
  <si>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</si>
  <si>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</si>
  <si>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</si>
  <si>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</si>
  <si>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</si>
  <si>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</si>
  <si>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</si>
  <si>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</si>
  <si>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</si>
  <si>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</si>
  <si>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</si>
  <si>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</si>
  <si>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</si>
  <si>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</si>
  <si>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</si>
  <si>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</si>
  <si>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</si>
  <si>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</si>
  <si>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</si>
  <si>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</si>
  <si>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</si>
  <si>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БУЛ БИО НЦЗПБ ЕООД</t>
  </si>
  <si>
    <t>неконсолидиран</t>
  </si>
  <si>
    <t>01.01.2016 - 30.09.2016</t>
  </si>
  <si>
    <t xml:space="preserve">Дата на съставяне: 25.10.2016                                       </t>
  </si>
  <si>
    <t>Сашо Ганов</t>
  </si>
  <si>
    <t>Бонка Енчева</t>
  </si>
  <si>
    <t>Дата на съставяне: 25.10.2016</t>
  </si>
  <si>
    <t xml:space="preserve">Дата  на съставяне: 25.10.2016                                                                                                             </t>
  </si>
  <si>
    <t xml:space="preserve">Дата на съставяне: 25.10.2016        </t>
  </si>
  <si>
    <t>Ръководител:………………………….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</si>
</sst>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left" vertical="top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55" workbookViewId="0">
      <selection activeCell="G68" sqref="G68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867</v>
      </c>
      <c r="F3" s="217" t="s">
        <v>2</v>
      </c>
      <c r="G3" s="172"/>
      <c r="H3" s="461">
        <v>130428132</v>
      </c>
    </row>
    <row r="4" spans="1:8" ht="15">
      <c r="A4" s="575" t="s">
        <v>3</v>
      </c>
      <c r="B4" s="581"/>
      <c r="C4" s="581"/>
      <c r="D4" s="581"/>
      <c r="E4" s="504" t="s">
        <v>868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869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112</v>
      </c>
      <c r="D11" s="151">
        <v>112</v>
      </c>
      <c r="E11" s="237" t="s">
        <v>22</v>
      </c>
      <c r="F11" s="242" t="s">
        <v>23</v>
      </c>
      <c r="G11" s="152">
        <v>3473</v>
      </c>
      <c r="H11" s="152">
        <v>3473</v>
      </c>
    </row>
    <row r="12" spans="1:8" ht="15">
      <c r="A12" s="235" t="s">
        <v>24</v>
      </c>
      <c r="B12" s="241" t="s">
        <v>25</v>
      </c>
      <c r="C12" s="151">
        <v>366</v>
      </c>
      <c r="D12" s="151">
        <v>389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9667</v>
      </c>
      <c r="D13" s="151">
        <v>9865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102</v>
      </c>
      <c r="D15" s="151">
        <v>67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404</v>
      </c>
      <c r="D16" s="151">
        <v>292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3473</v>
      </c>
      <c r="H17" s="154">
        <f>H11+H14+H15+H16</f>
        <v>3473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58</v>
      </c>
      <c r="D18" s="151">
        <v>27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10709</v>
      </c>
      <c r="D19" s="155">
        <f>SUM(D11:D18)</f>
        <v>10752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304</v>
      </c>
      <c r="H20" s="158">
        <v>314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16075</v>
      </c>
      <c r="H21" s="156">
        <f>SUM(H22:H24)</f>
        <v>11141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>
        <f>16088-13</f>
        <v>16075</v>
      </c>
      <c r="H24" s="152">
        <v>11141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16379</v>
      </c>
      <c r="H25" s="154">
        <f>H19+H20+H21</f>
        <v>11455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4</v>
      </c>
      <c r="D26" s="151">
        <v>6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</v>
      </c>
      <c r="D27" s="155">
        <f>SUM(D23:D26)</f>
        <v>6</v>
      </c>
      <c r="E27" s="253" t="s">
        <v>83</v>
      </c>
      <c r="F27" s="242" t="s">
        <v>84</v>
      </c>
      <c r="G27" s="154">
        <f>SUM(G28:G30)</f>
        <v>10</v>
      </c>
      <c r="H27" s="154">
        <f>SUM(H28:H30)</f>
        <v>1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10</v>
      </c>
      <c r="H28" s="152">
        <v>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f>+'справка №2-ОТЧЕТ ЗА ДОХОДИТЕ'!C39</f>
        <v>6739</v>
      </c>
      <c r="H31" s="152">
        <v>9869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6749</v>
      </c>
      <c r="H33" s="154">
        <f>H27+H31+H32</f>
        <v>9870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853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26601</v>
      </c>
      <c r="H36" s="154">
        <f>H25+H17+H33</f>
        <v>24798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>
        <v>207</v>
      </c>
      <c r="H46" s="152">
        <v>791</v>
      </c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488</v>
      </c>
      <c r="H48" s="152">
        <v>488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695</v>
      </c>
      <c r="H49" s="154">
        <f>SUM(H43:H48)</f>
        <v>1279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362</v>
      </c>
      <c r="D50" s="151">
        <v>362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362</v>
      </c>
      <c r="D51" s="155">
        <f>SUM(D47:D50)</f>
        <v>362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24</v>
      </c>
      <c r="H53" s="152">
        <v>24</v>
      </c>
    </row>
    <row r="54" spans="1:18" ht="15">
      <c r="A54" s="235" t="s">
        <v>166</v>
      </c>
      <c r="B54" s="249" t="s">
        <v>167</v>
      </c>
      <c r="C54" s="151">
        <v>229</v>
      </c>
      <c r="D54" s="151">
        <v>229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11304</v>
      </c>
      <c r="D55" s="155">
        <f>D19+D20+D21+D27+D32+D45+D51+D53+D54</f>
        <v>11349</v>
      </c>
      <c r="E55" s="237" t="s">
        <v>172</v>
      </c>
      <c r="F55" s="261" t="s">
        <v>173</v>
      </c>
      <c r="G55" s="154">
        <f>G49+G51+G52+G53+G54</f>
        <v>719</v>
      </c>
      <c r="H55" s="154">
        <f>H49+H51+H52+H53+H54</f>
        <v>1303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f>3532+4</f>
        <v>3536</v>
      </c>
      <c r="D58" s="151">
        <v>2922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>
        <v>503</v>
      </c>
      <c r="D59" s="151">
        <f>881-78</f>
        <v>803</v>
      </c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>
        <f>277</f>
        <v>277</v>
      </c>
      <c r="H60" s="152">
        <f>240+217</f>
        <v>457</v>
      </c>
    </row>
    <row r="61" spans="1:18" ht="15">
      <c r="A61" s="235" t="s">
        <v>187</v>
      </c>
      <c r="B61" s="244" t="s">
        <v>188</v>
      </c>
      <c r="C61" s="151">
        <v>959</v>
      </c>
      <c r="D61" s="151">
        <v>259</v>
      </c>
      <c r="E61" s="243" t="s">
        <v>189</v>
      </c>
      <c r="F61" s="272" t="s">
        <v>190</v>
      </c>
      <c r="G61" s="154">
        <f>SUM(G62:G68)</f>
        <v>3024</v>
      </c>
      <c r="H61" s="154">
        <f>SUM(H62:H68)</f>
        <v>1155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>
        <v>74</v>
      </c>
      <c r="D63" s="151">
        <v>78</v>
      </c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5072</v>
      </c>
      <c r="D64" s="155">
        <f>SUM(D58:D63)</f>
        <v>4062</v>
      </c>
      <c r="E64" s="237" t="s">
        <v>200</v>
      </c>
      <c r="F64" s="242" t="s">
        <v>201</v>
      </c>
      <c r="G64" s="152">
        <f>230+68</f>
        <v>298</v>
      </c>
      <c r="H64" s="152">
        <f>366+72+30</f>
        <v>468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99</v>
      </c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f>1788+16+28+217</f>
        <v>2049</v>
      </c>
      <c r="H66" s="152">
        <f>513-217</f>
        <v>296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453</v>
      </c>
      <c r="H67" s="152">
        <v>53</v>
      </c>
    </row>
    <row r="68" spans="1:18" ht="15">
      <c r="A68" s="235" t="s">
        <v>211</v>
      </c>
      <c r="B68" s="241" t="s">
        <v>212</v>
      </c>
      <c r="C68" s="151">
        <f>10752+762+16</f>
        <v>11530</v>
      </c>
      <c r="D68" s="151">
        <v>9663</v>
      </c>
      <c r="E68" s="237" t="s">
        <v>213</v>
      </c>
      <c r="F68" s="242" t="s">
        <v>214</v>
      </c>
      <c r="G68" s="152">
        <f>5+78+42</f>
        <v>125</v>
      </c>
      <c r="H68" s="152">
        <v>338</v>
      </c>
    </row>
    <row r="69" spans="1:18" ht="15">
      <c r="A69" s="235" t="s">
        <v>215</v>
      </c>
      <c r="B69" s="241" t="s">
        <v>216</v>
      </c>
      <c r="C69" s="151"/>
      <c r="D69" s="151">
        <v>920</v>
      </c>
      <c r="E69" s="251" t="s">
        <v>78</v>
      </c>
      <c r="F69" s="242" t="s">
        <v>217</v>
      </c>
      <c r="G69" s="152">
        <v>3</v>
      </c>
      <c r="H69" s="152">
        <v>23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1870</v>
      </c>
      <c r="H70" s="152">
        <v>1870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5174</v>
      </c>
      <c r="H71" s="161">
        <f>H59+H60+H61+H69+H70</f>
        <v>3505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f>31+810</f>
        <v>841</v>
      </c>
      <c r="D72" s="151">
        <v>137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f>7+12+518</f>
        <v>537</v>
      </c>
      <c r="D74" s="151">
        <v>533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12908</v>
      </c>
      <c r="D75" s="155">
        <f>SUM(D67:D74)</f>
        <v>11253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66</v>
      </c>
      <c r="H76" s="152">
        <v>117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5240</v>
      </c>
      <c r="H79" s="162">
        <f>H71+H74+H75+H76</f>
        <v>3622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9</v>
      </c>
      <c r="D87" s="151">
        <v>14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3218</v>
      </c>
      <c r="D88" s="151">
        <v>2973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49</v>
      </c>
      <c r="D89" s="151">
        <v>72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3276</v>
      </c>
      <c r="D91" s="155">
        <f>SUM(D87:D90)</f>
        <v>3059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21256</v>
      </c>
      <c r="D93" s="155">
        <f>D64+D75+D84+D91+D92</f>
        <v>18374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32560</v>
      </c>
      <c r="D94" s="164">
        <f>D93+D55</f>
        <v>29723</v>
      </c>
      <c r="E94" s="449" t="s">
        <v>270</v>
      </c>
      <c r="F94" s="289" t="s">
        <v>271</v>
      </c>
      <c r="G94" s="165">
        <f>G36+G39+G55+G79</f>
        <v>32560</v>
      </c>
      <c r="H94" s="165">
        <f>H36+H39+H55+H79</f>
        <v>29723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854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873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 t="s">
        <v>872</v>
      </c>
      <c r="E99" s="45"/>
      <c r="F99" s="170"/>
      <c r="G99" s="171"/>
      <c r="H99" s="172"/>
    </row>
    <row r="100" spans="1:13" ht="15">
      <c r="A100" s="173"/>
      <c r="B100" s="173"/>
      <c r="C100" s="579" t="s">
        <v>859</v>
      </c>
      <c r="D100" s="580"/>
      <c r="E100" s="580"/>
    </row>
    <row r="101" spans="1:13">
      <c r="D101" s="169" t="s">
        <v>871</v>
      </c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22" zoomScaleNormal="100" workbookViewId="0">
      <selection activeCell="C51" sqref="C5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 xml:space="preserve"> БУЛ БИО НЦЗПБ ЕООД</v>
      </c>
      <c r="C2" s="584"/>
      <c r="D2" s="584"/>
      <c r="E2" s="584"/>
      <c r="F2" s="586" t="s">
        <v>2</v>
      </c>
      <c r="G2" s="586"/>
      <c r="H2" s="526">
        <f>'справка №1-БАЛАНС'!H3</f>
        <v>130428132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01.01.2016 - 30.09.2016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4399</v>
      </c>
      <c r="D9" s="46">
        <v>4605</v>
      </c>
      <c r="E9" s="298" t="s">
        <v>285</v>
      </c>
      <c r="F9" s="549" t="s">
        <v>286</v>
      </c>
      <c r="G9" s="550">
        <v>21479</v>
      </c>
      <c r="H9" s="550">
        <v>20886</v>
      </c>
    </row>
    <row r="10" spans="1:18">
      <c r="A10" s="298" t="s">
        <v>287</v>
      </c>
      <c r="B10" s="299" t="s">
        <v>288</v>
      </c>
      <c r="C10" s="46">
        <v>1377</v>
      </c>
      <c r="D10" s="46">
        <v>1243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2298</v>
      </c>
      <c r="D11" s="46">
        <v>1029</v>
      </c>
      <c r="E11" s="300" t="s">
        <v>293</v>
      </c>
      <c r="F11" s="549" t="s">
        <v>294</v>
      </c>
      <c r="G11" s="550">
        <v>1843</v>
      </c>
      <c r="H11" s="550"/>
    </row>
    <row r="12" spans="1:18">
      <c r="A12" s="298" t="s">
        <v>295</v>
      </c>
      <c r="B12" s="299" t="s">
        <v>296</v>
      </c>
      <c r="C12" s="46">
        <v>6512</v>
      </c>
      <c r="D12" s="46">
        <v>5661</v>
      </c>
      <c r="E12" s="300" t="s">
        <v>78</v>
      </c>
      <c r="F12" s="549" t="s">
        <v>297</v>
      </c>
      <c r="G12" s="550">
        <f>114</f>
        <v>114</v>
      </c>
      <c r="H12" s="550">
        <v>264</v>
      </c>
    </row>
    <row r="13" spans="1:18">
      <c r="A13" s="298" t="s">
        <v>298</v>
      </c>
      <c r="B13" s="299" t="s">
        <v>299</v>
      </c>
      <c r="C13" s="46">
        <v>1137</v>
      </c>
      <c r="D13" s="46">
        <v>1006</v>
      </c>
      <c r="E13" s="301" t="s">
        <v>51</v>
      </c>
      <c r="F13" s="551" t="s">
        <v>300</v>
      </c>
      <c r="G13" s="548">
        <f>SUM(G9:G12)</f>
        <v>23436</v>
      </c>
      <c r="H13" s="548">
        <f>SUM(H9:H12)</f>
        <v>21150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>
        <f>-530+4</f>
        <v>-526</v>
      </c>
      <c r="D15" s="47">
        <v>-108</v>
      </c>
      <c r="E15" s="296" t="s">
        <v>305</v>
      </c>
      <c r="F15" s="554" t="s">
        <v>306</v>
      </c>
      <c r="G15" s="550">
        <v>51</v>
      </c>
      <c r="H15" s="550">
        <v>51</v>
      </c>
    </row>
    <row r="16" spans="1:18">
      <c r="A16" s="298" t="s">
        <v>307</v>
      </c>
      <c r="B16" s="299" t="s">
        <v>308</v>
      </c>
      <c r="C16" s="47">
        <f>23+365+918</f>
        <v>1306</v>
      </c>
      <c r="D16" s="47">
        <v>1110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16503</v>
      </c>
      <c r="D19" s="49">
        <f>SUM(D9:D15)+D16</f>
        <v>14546</v>
      </c>
      <c r="E19" s="304" t="s">
        <v>317</v>
      </c>
      <c r="F19" s="552" t="s">
        <v>318</v>
      </c>
      <c r="G19" s="550"/>
      <c r="H19" s="550">
        <v>26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17</v>
      </c>
      <c r="D22" s="46">
        <v>7</v>
      </c>
      <c r="E22" s="304" t="s">
        <v>326</v>
      </c>
      <c r="F22" s="552" t="s">
        <v>327</v>
      </c>
      <c r="G22" s="550">
        <v>132</v>
      </c>
      <c r="H22" s="550">
        <v>482</v>
      </c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>
        <v>329</v>
      </c>
      <c r="D24" s="46">
        <v>399</v>
      </c>
      <c r="E24" s="301" t="s">
        <v>103</v>
      </c>
      <c r="F24" s="554" t="s">
        <v>334</v>
      </c>
      <c r="G24" s="548">
        <f>SUM(G19:G23)</f>
        <v>132</v>
      </c>
      <c r="H24" s="548">
        <f>SUM(H19:H23)</f>
        <v>508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31</v>
      </c>
      <c r="D25" s="46">
        <v>24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377</v>
      </c>
      <c r="D26" s="49">
        <f>SUM(D22:D25)</f>
        <v>430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16880</v>
      </c>
      <c r="D28" s="50">
        <f>D26+D19</f>
        <v>14976</v>
      </c>
      <c r="E28" s="127" t="s">
        <v>339</v>
      </c>
      <c r="F28" s="554" t="s">
        <v>340</v>
      </c>
      <c r="G28" s="548">
        <f>G13+G15+G24</f>
        <v>23619</v>
      </c>
      <c r="H28" s="548">
        <f>H13+H15+H24</f>
        <v>21709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6739</v>
      </c>
      <c r="D30" s="50">
        <f>IF((H28-D28)&gt;0,H28-D28,0)</f>
        <v>6733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855</v>
      </c>
      <c r="B31" s="306" t="s">
        <v>345</v>
      </c>
      <c r="C31" s="46"/>
      <c r="D31" s="46"/>
      <c r="E31" s="296" t="s">
        <v>858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16880</v>
      </c>
      <c r="D33" s="49">
        <f>D28-D31+D32</f>
        <v>14976</v>
      </c>
      <c r="E33" s="127" t="s">
        <v>353</v>
      </c>
      <c r="F33" s="554" t="s">
        <v>354</v>
      </c>
      <c r="G33" s="53">
        <f>G32-G31+G28</f>
        <v>23619</v>
      </c>
      <c r="H33" s="53">
        <f>H32-H31+H28</f>
        <v>21709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6739</v>
      </c>
      <c r="D34" s="50">
        <f>IF((H33-D33)&gt;0,H33-D33,0)</f>
        <v>6733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/>
      <c r="D36" s="46"/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6739</v>
      </c>
      <c r="D39" s="460">
        <f>+IF((H33-D33-D35)&gt;0,H33-D33-D35,0)</f>
        <v>6733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6739</v>
      </c>
      <c r="D41" s="52">
        <f>IF(H39=0,IF(D39-D40&gt;0,D39-D40+H40,0),IF(H39-H40&lt;0,H40-H39+D39,0))</f>
        <v>6733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23619</v>
      </c>
      <c r="D42" s="53">
        <f>D33+D35+D39</f>
        <v>21709</v>
      </c>
      <c r="E42" s="128" t="s">
        <v>380</v>
      </c>
      <c r="F42" s="129" t="s">
        <v>381</v>
      </c>
      <c r="G42" s="53">
        <f>G39+G33</f>
        <v>23619</v>
      </c>
      <c r="H42" s="53">
        <f>H39+H33</f>
        <v>21709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865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630">
        <v>42668</v>
      </c>
      <c r="C48" s="427" t="s">
        <v>382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 t="s">
        <v>872</v>
      </c>
      <c r="E49" s="560"/>
      <c r="F49" s="560"/>
      <c r="G49" s="563"/>
      <c r="H49" s="563"/>
    </row>
    <row r="50" spans="1:8" ht="12.75" customHeight="1">
      <c r="A50" s="561"/>
      <c r="B50" s="562"/>
      <c r="C50" s="428" t="s">
        <v>783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 t="s">
        <v>871</v>
      </c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14" zoomScaleNormal="100" workbookViewId="0">
      <selection activeCell="B52" sqref="B52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384</v>
      </c>
      <c r="B4" s="470" t="str">
        <f>'справка №1-БАЛАНС'!E3</f>
        <v xml:space="preserve"> БУЛ БИО НЦЗПБ ЕООД</v>
      </c>
      <c r="C4" s="541" t="s">
        <v>2</v>
      </c>
      <c r="D4" s="541">
        <f>'справка №1-БАЛАНС'!H3</f>
        <v>130428132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01.01.2016 - 30.09.2016</v>
      </c>
      <c r="C6" s="472"/>
      <c r="D6" s="473" t="s">
        <v>276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f>23065+98</f>
        <v>23163</v>
      </c>
      <c r="D10" s="54">
        <f>19954+225</f>
        <v>20179</v>
      </c>
      <c r="E10" s="130"/>
      <c r="F10" s="130"/>
    </row>
    <row r="11" spans="1:13">
      <c r="A11" s="332" t="s">
        <v>389</v>
      </c>
      <c r="B11" s="333" t="s">
        <v>390</v>
      </c>
      <c r="C11" s="54">
        <v>-8328</v>
      </c>
      <c r="D11" s="54">
        <v>-4285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f>-4157-1369</f>
        <v>-5526</v>
      </c>
      <c r="D13" s="54">
        <f>-4219-1243</f>
        <v>-5462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-593</v>
      </c>
      <c r="D14" s="54">
        <v>-26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>
        <v>-1140</v>
      </c>
      <c r="D15" s="54">
        <v>-768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-57</v>
      </c>
      <c r="D17" s="54">
        <v>-24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>
        <v>-117</v>
      </c>
      <c r="D18" s="54">
        <v>37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-4933</v>
      </c>
      <c r="D19" s="54">
        <f>-4709-1087</f>
        <v>-5796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2469</v>
      </c>
      <c r="D20" s="55">
        <f>SUM(D10:D19)</f>
        <v>3855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-2252</v>
      </c>
      <c r="D22" s="54">
        <v>-7763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-2252</v>
      </c>
      <c r="D32" s="55">
        <f>SUM(D22:D31)</f>
        <v>-7763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/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/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217</v>
      </c>
      <c r="D43" s="55">
        <f>D42+D32+D20</f>
        <v>-3908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3059</v>
      </c>
      <c r="D44" s="132">
        <v>7701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3276</v>
      </c>
      <c r="D45" s="55">
        <f>D44+D43</f>
        <v>3793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f>+C45-C47</f>
        <v>3227</v>
      </c>
      <c r="D46" s="56">
        <f>+D45-D47</f>
        <v>3741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>
        <f>+'справка №1-БАЛАНС'!C89</f>
        <v>49</v>
      </c>
      <c r="D47" s="56">
        <v>52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870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382</v>
      </c>
      <c r="C50" s="588"/>
      <c r="D50" s="588"/>
      <c r="G50" s="133"/>
      <c r="H50" s="133"/>
    </row>
    <row r="51" spans="1:8">
      <c r="A51" s="318"/>
      <c r="B51" s="318" t="s">
        <v>872</v>
      </c>
      <c r="C51" s="319"/>
      <c r="D51" s="319"/>
      <c r="G51" s="133"/>
      <c r="H51" s="133"/>
    </row>
    <row r="52" spans="1:8">
      <c r="A52" s="318"/>
      <c r="B52" s="436" t="s">
        <v>783</v>
      </c>
      <c r="C52" s="588"/>
      <c r="D52" s="588"/>
      <c r="G52" s="133"/>
      <c r="H52" s="133"/>
    </row>
    <row r="53" spans="1:8">
      <c r="A53" s="318"/>
      <c r="B53" s="318" t="s">
        <v>871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8" orientation="landscape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7" workbookViewId="0">
      <selection activeCell="K40" sqref="K4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 xml:space="preserve"> БУЛ БИО НЦЗПБ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130428132</v>
      </c>
      <c r="N3" s="2"/>
    </row>
    <row r="4" spans="1:23" s="532" customFormat="1" ht="13.5" customHeight="1">
      <c r="A4" s="467" t="s">
        <v>461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01.01.2016 - 30.09.2016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3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3473</v>
      </c>
      <c r="D11" s="58">
        <f>'справка №1-БАЛАНС'!H19</f>
        <v>0</v>
      </c>
      <c r="E11" s="58">
        <f>'справка №1-БАЛАНС'!H20</f>
        <v>314</v>
      </c>
      <c r="F11" s="58">
        <f>'справка №1-БАЛАНС'!H22</f>
        <v>0</v>
      </c>
      <c r="G11" s="58">
        <f>'справка №1-БАЛАНС'!H23</f>
        <v>0</v>
      </c>
      <c r="H11" s="60">
        <v>11141</v>
      </c>
      <c r="I11" s="58">
        <f>'справка №1-БАЛАНС'!H28+'справка №1-БАЛАНС'!H31</f>
        <v>9870</v>
      </c>
      <c r="J11" s="58">
        <f>'справка №1-БАЛАНС'!H29+'справка №1-БАЛАНС'!H32</f>
        <v>0</v>
      </c>
      <c r="K11" s="60"/>
      <c r="L11" s="344">
        <f>SUM(C11:K11)</f>
        <v>24798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3473</v>
      </c>
      <c r="D15" s="61">
        <f t="shared" ref="D15:M15" si="2">D11+D12</f>
        <v>0</v>
      </c>
      <c r="E15" s="61">
        <f t="shared" si="2"/>
        <v>314</v>
      </c>
      <c r="F15" s="61">
        <f t="shared" si="2"/>
        <v>0</v>
      </c>
      <c r="G15" s="61">
        <f t="shared" si="2"/>
        <v>0</v>
      </c>
      <c r="H15" s="61">
        <f t="shared" si="2"/>
        <v>11141</v>
      </c>
      <c r="I15" s="61">
        <f t="shared" si="2"/>
        <v>9870</v>
      </c>
      <c r="J15" s="61">
        <f t="shared" si="2"/>
        <v>0</v>
      </c>
      <c r="K15" s="61">
        <f t="shared" si="2"/>
        <v>0</v>
      </c>
      <c r="L15" s="344">
        <f t="shared" si="1"/>
        <v>24798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6739</v>
      </c>
      <c r="J16" s="345">
        <f>+'справка №1-БАЛАНС'!G32</f>
        <v>0</v>
      </c>
      <c r="K16" s="60"/>
      <c r="L16" s="344">
        <f t="shared" si="1"/>
        <v>6739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4932</v>
      </c>
      <c r="I17" s="62">
        <f t="shared" si="3"/>
        <v>-9869</v>
      </c>
      <c r="J17" s="62">
        <f>J18+J19</f>
        <v>0</v>
      </c>
      <c r="K17" s="62">
        <f t="shared" si="3"/>
        <v>0</v>
      </c>
      <c r="L17" s="344">
        <f t="shared" si="1"/>
        <v>-4937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>
        <v>4932</v>
      </c>
      <c r="I18" s="60">
        <v>-4932</v>
      </c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>
        <f>-4933-4</f>
        <v>-4937</v>
      </c>
      <c r="J19" s="60"/>
      <c r="K19" s="60"/>
      <c r="L19" s="344">
        <f t="shared" si="1"/>
        <v>-4937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/>
      <c r="D28" s="60"/>
      <c r="E28" s="60">
        <v>-9</v>
      </c>
      <c r="F28" s="60"/>
      <c r="G28" s="60"/>
      <c r="H28" s="60">
        <v>1</v>
      </c>
      <c r="I28" s="60">
        <v>9</v>
      </c>
      <c r="J28" s="60"/>
      <c r="K28" s="60"/>
      <c r="L28" s="344">
        <f t="shared" si="1"/>
        <v>1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3473</v>
      </c>
      <c r="D29" s="59">
        <f t="shared" ref="D29:M29" si="6">D17+D20+D21+D24+D28+D27+D15+D16</f>
        <v>0</v>
      </c>
      <c r="E29" s="59">
        <f t="shared" si="6"/>
        <v>305</v>
      </c>
      <c r="F29" s="59">
        <f t="shared" si="6"/>
        <v>0</v>
      </c>
      <c r="G29" s="59">
        <f t="shared" si="6"/>
        <v>0</v>
      </c>
      <c r="H29" s="59">
        <f t="shared" si="6"/>
        <v>16074</v>
      </c>
      <c r="I29" s="59">
        <f t="shared" si="6"/>
        <v>6749</v>
      </c>
      <c r="J29" s="59">
        <f t="shared" si="6"/>
        <v>0</v>
      </c>
      <c r="K29" s="59">
        <f t="shared" si="6"/>
        <v>0</v>
      </c>
      <c r="L29" s="344">
        <f t="shared" si="1"/>
        <v>26601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3473</v>
      </c>
      <c r="D32" s="59">
        <f t="shared" si="7"/>
        <v>0</v>
      </c>
      <c r="E32" s="59">
        <f t="shared" si="7"/>
        <v>305</v>
      </c>
      <c r="F32" s="59">
        <f t="shared" si="7"/>
        <v>0</v>
      </c>
      <c r="G32" s="59">
        <f t="shared" si="7"/>
        <v>0</v>
      </c>
      <c r="H32" s="59">
        <f t="shared" si="7"/>
        <v>16074</v>
      </c>
      <c r="I32" s="59">
        <f t="shared" si="7"/>
        <v>6749</v>
      </c>
      <c r="J32" s="59">
        <f t="shared" si="7"/>
        <v>0</v>
      </c>
      <c r="K32" s="59">
        <f t="shared" si="7"/>
        <v>0</v>
      </c>
      <c r="L32" s="344">
        <f t="shared" si="1"/>
        <v>26601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866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874</v>
      </c>
      <c r="B38" s="19"/>
      <c r="C38" s="15"/>
      <c r="D38" s="590" t="s">
        <v>522</v>
      </c>
      <c r="E38" s="590"/>
      <c r="F38" s="590"/>
      <c r="G38" s="590"/>
      <c r="H38" s="590"/>
      <c r="I38" s="590"/>
      <c r="J38" s="15" t="s">
        <v>861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 t="s">
        <v>872</v>
      </c>
      <c r="F39" s="538"/>
      <c r="G39" s="538"/>
      <c r="H39" s="538"/>
      <c r="I39" s="538"/>
      <c r="J39" s="538"/>
      <c r="K39" s="538" t="s">
        <v>871</v>
      </c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6" workbookViewId="0">
      <selection activeCell="O45" sqref="O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384</v>
      </c>
      <c r="B2" s="597"/>
      <c r="C2" s="598" t="str">
        <f>'справка №1-БАЛАНС'!E3</f>
        <v xml:space="preserve"> БУЛ БИО НЦЗПБ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130428132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01.01.2016 - 30.09.2016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524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525</v>
      </c>
    </row>
    <row r="5" spans="1:28" s="100" customFormat="1" ht="30.75" customHeight="1">
      <c r="A5" s="605" t="s">
        <v>464</v>
      </c>
      <c r="B5" s="606"/>
      <c r="C5" s="609" t="s">
        <v>8</v>
      </c>
      <c r="D5" s="357" t="s">
        <v>526</v>
      </c>
      <c r="E5" s="357"/>
      <c r="F5" s="357"/>
      <c r="G5" s="357"/>
      <c r="H5" s="357" t="s">
        <v>527</v>
      </c>
      <c r="I5" s="357"/>
      <c r="J5" s="602" t="s">
        <v>528</v>
      </c>
      <c r="K5" s="357" t="s">
        <v>529</v>
      </c>
      <c r="L5" s="357"/>
      <c r="M5" s="357"/>
      <c r="N5" s="357"/>
      <c r="O5" s="357" t="s">
        <v>527</v>
      </c>
      <c r="P5" s="357"/>
      <c r="Q5" s="602" t="s">
        <v>530</v>
      </c>
      <c r="R5" s="602" t="s">
        <v>531</v>
      </c>
    </row>
    <row r="6" spans="1:28" s="100" customFormat="1" ht="48">
      <c r="A6" s="607"/>
      <c r="B6" s="608"/>
      <c r="C6" s="610"/>
      <c r="D6" s="358" t="s">
        <v>532</v>
      </c>
      <c r="E6" s="358" t="s">
        <v>533</v>
      </c>
      <c r="F6" s="358" t="s">
        <v>534</v>
      </c>
      <c r="G6" s="358" t="s">
        <v>535</v>
      </c>
      <c r="H6" s="358" t="s">
        <v>536</v>
      </c>
      <c r="I6" s="358" t="s">
        <v>537</v>
      </c>
      <c r="J6" s="603"/>
      <c r="K6" s="358" t="s">
        <v>532</v>
      </c>
      <c r="L6" s="358" t="s">
        <v>538</v>
      </c>
      <c r="M6" s="358" t="s">
        <v>539</v>
      </c>
      <c r="N6" s="358" t="s">
        <v>540</v>
      </c>
      <c r="O6" s="358" t="s">
        <v>536</v>
      </c>
      <c r="P6" s="358" t="s">
        <v>537</v>
      </c>
      <c r="Q6" s="603"/>
      <c r="R6" s="603"/>
    </row>
    <row r="7" spans="1:28" s="100" customFormat="1">
      <c r="A7" s="360" t="s">
        <v>541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542</v>
      </c>
      <c r="B8" s="363" t="s">
        <v>543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544</v>
      </c>
      <c r="B9" s="366" t="s">
        <v>545</v>
      </c>
      <c r="C9" s="367" t="s">
        <v>546</v>
      </c>
      <c r="D9" s="189">
        <v>112</v>
      </c>
      <c r="E9" s="189"/>
      <c r="F9" s="189"/>
      <c r="G9" s="74">
        <f>D9+E9-F9</f>
        <v>112</v>
      </c>
      <c r="H9" s="65"/>
      <c r="I9" s="65"/>
      <c r="J9" s="74">
        <f>G9+H9-I9</f>
        <v>112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112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547</v>
      </c>
      <c r="B10" s="366" t="s">
        <v>548</v>
      </c>
      <c r="C10" s="367" t="s">
        <v>549</v>
      </c>
      <c r="D10" s="189">
        <v>765</v>
      </c>
      <c r="E10" s="189"/>
      <c r="F10" s="189"/>
      <c r="G10" s="74">
        <f t="shared" ref="G10:G39" si="2">D10+E10-F10</f>
        <v>765</v>
      </c>
      <c r="H10" s="65"/>
      <c r="I10" s="65"/>
      <c r="J10" s="74">
        <f t="shared" ref="J10:J39" si="3">G10+H10-I10</f>
        <v>765</v>
      </c>
      <c r="K10" s="65">
        <v>376</v>
      </c>
      <c r="L10" s="65">
        <v>23</v>
      </c>
      <c r="M10" s="65"/>
      <c r="N10" s="74">
        <f t="shared" ref="N10:N39" si="4">K10+L10-M10</f>
        <v>399</v>
      </c>
      <c r="O10" s="65"/>
      <c r="P10" s="65"/>
      <c r="Q10" s="74">
        <f t="shared" si="0"/>
        <v>399</v>
      </c>
      <c r="R10" s="74">
        <f t="shared" si="1"/>
        <v>366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550</v>
      </c>
      <c r="B11" s="366" t="s">
        <v>551</v>
      </c>
      <c r="C11" s="367" t="s">
        <v>552</v>
      </c>
      <c r="D11" s="189">
        <v>25244</v>
      </c>
      <c r="E11" s="189">
        <v>1976</v>
      </c>
      <c r="F11" s="189">
        <v>178</v>
      </c>
      <c r="G11" s="74">
        <f t="shared" si="2"/>
        <v>27042</v>
      </c>
      <c r="H11" s="65"/>
      <c r="I11" s="65"/>
      <c r="J11" s="74">
        <f t="shared" si="3"/>
        <v>27042</v>
      </c>
      <c r="K11" s="65">
        <v>15380</v>
      </c>
      <c r="L11" s="65">
        <v>2174</v>
      </c>
      <c r="M11" s="65">
        <v>179</v>
      </c>
      <c r="N11" s="74">
        <f t="shared" si="4"/>
        <v>17375</v>
      </c>
      <c r="O11" s="65"/>
      <c r="P11" s="65"/>
      <c r="Q11" s="74">
        <f t="shared" si="0"/>
        <v>17375</v>
      </c>
      <c r="R11" s="74">
        <f t="shared" si="1"/>
        <v>9667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553</v>
      </c>
      <c r="B12" s="366" t="s">
        <v>554</v>
      </c>
      <c r="C12" s="367" t="s">
        <v>555</v>
      </c>
      <c r="D12" s="189">
        <v>150</v>
      </c>
      <c r="E12" s="189"/>
      <c r="F12" s="189"/>
      <c r="G12" s="74">
        <f t="shared" si="2"/>
        <v>150</v>
      </c>
      <c r="H12" s="65"/>
      <c r="I12" s="65"/>
      <c r="J12" s="74">
        <f t="shared" si="3"/>
        <v>150</v>
      </c>
      <c r="K12" s="65">
        <v>150</v>
      </c>
      <c r="L12" s="65"/>
      <c r="M12" s="65"/>
      <c r="N12" s="74">
        <f t="shared" si="4"/>
        <v>150</v>
      </c>
      <c r="O12" s="65"/>
      <c r="P12" s="65"/>
      <c r="Q12" s="74">
        <f t="shared" si="0"/>
        <v>150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556</v>
      </c>
      <c r="B13" s="366" t="s">
        <v>557</v>
      </c>
      <c r="C13" s="367" t="s">
        <v>558</v>
      </c>
      <c r="D13" s="189">
        <v>198</v>
      </c>
      <c r="E13" s="189">
        <v>64</v>
      </c>
      <c r="F13" s="189"/>
      <c r="G13" s="74">
        <f t="shared" si="2"/>
        <v>262</v>
      </c>
      <c r="H13" s="65"/>
      <c r="I13" s="65"/>
      <c r="J13" s="74">
        <f t="shared" si="3"/>
        <v>262</v>
      </c>
      <c r="K13" s="65">
        <v>131</v>
      </c>
      <c r="L13" s="65">
        <v>29</v>
      </c>
      <c r="M13" s="65"/>
      <c r="N13" s="74">
        <f t="shared" si="4"/>
        <v>160</v>
      </c>
      <c r="O13" s="65"/>
      <c r="P13" s="65"/>
      <c r="Q13" s="74">
        <f t="shared" si="0"/>
        <v>160</v>
      </c>
      <c r="R13" s="74">
        <f t="shared" si="1"/>
        <v>102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559</v>
      </c>
      <c r="B14" s="366" t="s">
        <v>560</v>
      </c>
      <c r="C14" s="367" t="s">
        <v>561</v>
      </c>
      <c r="D14" s="189">
        <v>700</v>
      </c>
      <c r="E14" s="189">
        <v>159</v>
      </c>
      <c r="F14" s="189">
        <v>28</v>
      </c>
      <c r="G14" s="74">
        <f t="shared" si="2"/>
        <v>831</v>
      </c>
      <c r="H14" s="65"/>
      <c r="I14" s="65"/>
      <c r="J14" s="74">
        <f t="shared" si="3"/>
        <v>831</v>
      </c>
      <c r="K14" s="65">
        <v>408</v>
      </c>
      <c r="L14" s="65">
        <v>47</v>
      </c>
      <c r="M14" s="65">
        <v>28</v>
      </c>
      <c r="N14" s="74">
        <f t="shared" si="4"/>
        <v>427</v>
      </c>
      <c r="O14" s="65"/>
      <c r="P14" s="65"/>
      <c r="Q14" s="74">
        <f t="shared" si="0"/>
        <v>427</v>
      </c>
      <c r="R14" s="74">
        <f t="shared" si="1"/>
        <v>404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862</v>
      </c>
      <c r="B15" s="374" t="s">
        <v>863</v>
      </c>
      <c r="C15" s="456" t="s">
        <v>864</v>
      </c>
      <c r="D15" s="457"/>
      <c r="E15" s="457">
        <v>2252</v>
      </c>
      <c r="F15" s="457">
        <v>2252</v>
      </c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562</v>
      </c>
      <c r="B16" s="193" t="s">
        <v>563</v>
      </c>
      <c r="C16" s="367" t="s">
        <v>564</v>
      </c>
      <c r="D16" s="189">
        <v>139</v>
      </c>
      <c r="E16" s="189">
        <v>53</v>
      </c>
      <c r="F16" s="189">
        <v>4</v>
      </c>
      <c r="G16" s="74">
        <f t="shared" si="2"/>
        <v>188</v>
      </c>
      <c r="H16" s="65"/>
      <c r="I16" s="65"/>
      <c r="J16" s="74">
        <f t="shared" si="3"/>
        <v>188</v>
      </c>
      <c r="K16" s="65">
        <v>112</v>
      </c>
      <c r="L16" s="65">
        <v>22</v>
      </c>
      <c r="M16" s="65">
        <v>4</v>
      </c>
      <c r="N16" s="74">
        <f t="shared" si="4"/>
        <v>130</v>
      </c>
      <c r="O16" s="65"/>
      <c r="P16" s="65"/>
      <c r="Q16" s="74">
        <f t="shared" ref="Q16:Q25" si="5">N16+O16-P16</f>
        <v>130</v>
      </c>
      <c r="R16" s="74">
        <f t="shared" ref="R16:R25" si="6">J16-Q16</f>
        <v>58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565</v>
      </c>
      <c r="C17" s="369" t="s">
        <v>566</v>
      </c>
      <c r="D17" s="194">
        <f>SUM(D9:D16)</f>
        <v>27308</v>
      </c>
      <c r="E17" s="194">
        <f>SUM(E9:E16)</f>
        <v>4504</v>
      </c>
      <c r="F17" s="194">
        <f>SUM(F9:F16)</f>
        <v>2462</v>
      </c>
      <c r="G17" s="74">
        <f t="shared" si="2"/>
        <v>29350</v>
      </c>
      <c r="H17" s="75">
        <f>SUM(H9:H16)</f>
        <v>0</v>
      </c>
      <c r="I17" s="75">
        <f>SUM(I9:I16)</f>
        <v>0</v>
      </c>
      <c r="J17" s="74">
        <f t="shared" si="3"/>
        <v>29350</v>
      </c>
      <c r="K17" s="75">
        <f>SUM(K9:K16)</f>
        <v>16557</v>
      </c>
      <c r="L17" s="75">
        <f>SUM(L9:L16)</f>
        <v>2295</v>
      </c>
      <c r="M17" s="75">
        <f>SUM(M9:M16)</f>
        <v>211</v>
      </c>
      <c r="N17" s="74">
        <f t="shared" si="4"/>
        <v>18641</v>
      </c>
      <c r="O17" s="75">
        <f>SUM(O9:O16)</f>
        <v>0</v>
      </c>
      <c r="P17" s="75">
        <f>SUM(P9:P16)</f>
        <v>0</v>
      </c>
      <c r="Q17" s="74">
        <f t="shared" si="5"/>
        <v>18641</v>
      </c>
      <c r="R17" s="74">
        <f t="shared" si="6"/>
        <v>10709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567</v>
      </c>
      <c r="B18" s="371" t="s">
        <v>568</v>
      </c>
      <c r="C18" s="369" t="s">
        <v>569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570</v>
      </c>
      <c r="B19" s="371" t="s">
        <v>571</v>
      </c>
      <c r="C19" s="369" t="s">
        <v>572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573</v>
      </c>
      <c r="B20" s="363" t="s">
        <v>574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544</v>
      </c>
      <c r="B21" s="366" t="s">
        <v>575</v>
      </c>
      <c r="C21" s="367" t="s">
        <v>576</v>
      </c>
      <c r="D21" s="189">
        <v>3</v>
      </c>
      <c r="E21" s="189"/>
      <c r="F21" s="189"/>
      <c r="G21" s="74">
        <f t="shared" si="2"/>
        <v>3</v>
      </c>
      <c r="H21" s="65"/>
      <c r="I21" s="65"/>
      <c r="J21" s="74">
        <f t="shared" si="3"/>
        <v>3</v>
      </c>
      <c r="K21" s="65">
        <v>3</v>
      </c>
      <c r="L21" s="65"/>
      <c r="M21" s="65"/>
      <c r="N21" s="74">
        <f t="shared" si="4"/>
        <v>3</v>
      </c>
      <c r="O21" s="65"/>
      <c r="P21" s="65"/>
      <c r="Q21" s="74">
        <f t="shared" si="5"/>
        <v>3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547</v>
      </c>
      <c r="B22" s="366" t="s">
        <v>577</v>
      </c>
      <c r="C22" s="367" t="s">
        <v>578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550</v>
      </c>
      <c r="B23" s="374" t="s">
        <v>579</v>
      </c>
      <c r="C23" s="367" t="s">
        <v>580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553</v>
      </c>
      <c r="B24" s="375" t="s">
        <v>563</v>
      </c>
      <c r="C24" s="367" t="s">
        <v>581</v>
      </c>
      <c r="D24" s="189">
        <v>17</v>
      </c>
      <c r="E24" s="189"/>
      <c r="F24" s="189"/>
      <c r="G24" s="74">
        <f t="shared" si="2"/>
        <v>17</v>
      </c>
      <c r="H24" s="65"/>
      <c r="I24" s="65"/>
      <c r="J24" s="74">
        <f t="shared" si="3"/>
        <v>17</v>
      </c>
      <c r="K24" s="65">
        <v>11</v>
      </c>
      <c r="L24" s="65">
        <v>2</v>
      </c>
      <c r="M24" s="65"/>
      <c r="N24" s="74">
        <f t="shared" si="4"/>
        <v>13</v>
      </c>
      <c r="O24" s="65"/>
      <c r="P24" s="65"/>
      <c r="Q24" s="74">
        <f t="shared" si="5"/>
        <v>13</v>
      </c>
      <c r="R24" s="74">
        <f t="shared" si="6"/>
        <v>4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840</v>
      </c>
      <c r="C25" s="376" t="s">
        <v>583</v>
      </c>
      <c r="D25" s="190">
        <f>SUM(D21:D24)</f>
        <v>20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20</v>
      </c>
      <c r="H25" s="66">
        <f t="shared" si="7"/>
        <v>0</v>
      </c>
      <c r="I25" s="66">
        <f t="shared" si="7"/>
        <v>0</v>
      </c>
      <c r="J25" s="67">
        <f t="shared" si="3"/>
        <v>20</v>
      </c>
      <c r="K25" s="66">
        <f t="shared" si="7"/>
        <v>14</v>
      </c>
      <c r="L25" s="66">
        <f t="shared" si="7"/>
        <v>2</v>
      </c>
      <c r="M25" s="66">
        <f t="shared" si="7"/>
        <v>0</v>
      </c>
      <c r="N25" s="67">
        <f t="shared" si="4"/>
        <v>16</v>
      </c>
      <c r="O25" s="66">
        <f t="shared" si="7"/>
        <v>0</v>
      </c>
      <c r="P25" s="66">
        <f t="shared" si="7"/>
        <v>0</v>
      </c>
      <c r="Q25" s="67">
        <f t="shared" si="5"/>
        <v>16</v>
      </c>
      <c r="R25" s="67">
        <f t="shared" si="6"/>
        <v>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584</v>
      </c>
      <c r="B26" s="377" t="s">
        <v>585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544</v>
      </c>
      <c r="B27" s="379" t="s">
        <v>856</v>
      </c>
      <c r="C27" s="380" t="s">
        <v>586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587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588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589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590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547</v>
      </c>
      <c r="B32" s="379" t="s">
        <v>591</v>
      </c>
      <c r="C32" s="367" t="s">
        <v>592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593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594</v>
      </c>
      <c r="C34" s="367" t="s">
        <v>595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596</v>
      </c>
      <c r="C35" s="367" t="s">
        <v>597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598</v>
      </c>
      <c r="C36" s="367" t="s">
        <v>599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550</v>
      </c>
      <c r="B37" s="381" t="s">
        <v>563</v>
      </c>
      <c r="C37" s="367" t="s">
        <v>600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857</v>
      </c>
      <c r="C38" s="369" t="s">
        <v>602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603</v>
      </c>
      <c r="B39" s="370" t="s">
        <v>604</v>
      </c>
      <c r="C39" s="369" t="s">
        <v>605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606</v>
      </c>
      <c r="C40" s="359" t="s">
        <v>607</v>
      </c>
      <c r="D40" s="438">
        <f>D17+D18+D19+D25+D38+D39</f>
        <v>27328</v>
      </c>
      <c r="E40" s="438">
        <f>E17+E18+E19+E25+E38+E39</f>
        <v>4504</v>
      </c>
      <c r="F40" s="438">
        <f t="shared" ref="F40:R40" si="13">F17+F18+F19+F25+F38+F39</f>
        <v>2462</v>
      </c>
      <c r="G40" s="438">
        <f t="shared" si="13"/>
        <v>29370</v>
      </c>
      <c r="H40" s="438">
        <f t="shared" si="13"/>
        <v>0</v>
      </c>
      <c r="I40" s="438">
        <f t="shared" si="13"/>
        <v>0</v>
      </c>
      <c r="J40" s="438">
        <f t="shared" si="13"/>
        <v>29370</v>
      </c>
      <c r="K40" s="438">
        <f t="shared" si="13"/>
        <v>16571</v>
      </c>
      <c r="L40" s="438">
        <f t="shared" si="13"/>
        <v>2297</v>
      </c>
      <c r="M40" s="438">
        <f t="shared" si="13"/>
        <v>211</v>
      </c>
      <c r="N40" s="438">
        <f t="shared" si="13"/>
        <v>18657</v>
      </c>
      <c r="O40" s="438">
        <f t="shared" si="13"/>
        <v>0</v>
      </c>
      <c r="P40" s="438">
        <f t="shared" si="13"/>
        <v>0</v>
      </c>
      <c r="Q40" s="438">
        <f t="shared" si="13"/>
        <v>18657</v>
      </c>
      <c r="R40" s="438">
        <f t="shared" si="13"/>
        <v>10713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608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875</v>
      </c>
      <c r="C44" s="354"/>
      <c r="D44" s="355"/>
      <c r="E44" s="355"/>
      <c r="F44" s="355"/>
      <c r="G44" s="351"/>
      <c r="H44" s="356" t="s">
        <v>609</v>
      </c>
      <c r="I44" s="356"/>
      <c r="J44" s="356"/>
      <c r="K44" s="611"/>
      <c r="L44" s="611"/>
      <c r="M44" s="611"/>
      <c r="N44" s="611"/>
      <c r="O44" s="600" t="s">
        <v>876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 t="s">
        <v>872</v>
      </c>
      <c r="J45" s="349"/>
      <c r="K45" s="349"/>
      <c r="L45" s="349"/>
      <c r="M45" s="349"/>
      <c r="N45" s="349"/>
      <c r="O45" s="349"/>
      <c r="P45" s="349" t="s">
        <v>871</v>
      </c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abSelected="1" topLeftCell="A73" workbookViewId="0">
      <selection activeCell="C102" sqref="C10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610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384</v>
      </c>
      <c r="B3" s="618" t="str">
        <f>'справка №1-БАЛАНС'!E3</f>
        <v xml:space="preserve"> БУЛ БИО НЦЗПБ ЕООД</v>
      </c>
      <c r="C3" s="619"/>
      <c r="D3" s="526" t="s">
        <v>2</v>
      </c>
      <c r="E3" s="107">
        <f>'справка №1-БАЛАНС'!H3</f>
        <v>130428132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01.01.2016 - 30.09.2016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611</v>
      </c>
      <c r="B5" s="496"/>
      <c r="C5" s="497"/>
      <c r="D5" s="107"/>
      <c r="E5" s="498" t="s">
        <v>612</v>
      </c>
    </row>
    <row r="6" spans="1:15" s="100" customFormat="1">
      <c r="A6" s="389" t="s">
        <v>464</v>
      </c>
      <c r="B6" s="390" t="s">
        <v>8</v>
      </c>
      <c r="C6" s="391" t="s">
        <v>613</v>
      </c>
      <c r="D6" s="138" t="s">
        <v>614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615</v>
      </c>
      <c r="E7" s="124" t="s">
        <v>616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617</v>
      </c>
      <c r="B9" s="394" t="s">
        <v>618</v>
      </c>
      <c r="C9" s="108"/>
      <c r="D9" s="108"/>
      <c r="E9" s="120">
        <f>C9-D9</f>
        <v>0</v>
      </c>
      <c r="F9" s="106"/>
    </row>
    <row r="10" spans="1:15">
      <c r="A10" s="393" t="s">
        <v>619</v>
      </c>
      <c r="B10" s="395"/>
      <c r="C10" s="104"/>
      <c r="D10" s="104"/>
      <c r="E10" s="120"/>
      <c r="F10" s="106"/>
    </row>
    <row r="11" spans="1:15">
      <c r="A11" s="396" t="s">
        <v>620</v>
      </c>
      <c r="B11" s="397" t="s">
        <v>621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622</v>
      </c>
      <c r="B12" s="397" t="s">
        <v>623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624</v>
      </c>
      <c r="B13" s="397" t="s">
        <v>625</v>
      </c>
      <c r="C13" s="108"/>
      <c r="D13" s="108"/>
      <c r="E13" s="120">
        <f t="shared" si="0"/>
        <v>0</v>
      </c>
      <c r="F13" s="106"/>
    </row>
    <row r="14" spans="1:15">
      <c r="A14" s="396" t="s">
        <v>626</v>
      </c>
      <c r="B14" s="397" t="s">
        <v>627</v>
      </c>
      <c r="C14" s="108"/>
      <c r="D14" s="108"/>
      <c r="E14" s="120">
        <f t="shared" si="0"/>
        <v>0</v>
      </c>
      <c r="F14" s="106"/>
    </row>
    <row r="15" spans="1:15">
      <c r="A15" s="396" t="s">
        <v>628</v>
      </c>
      <c r="B15" s="397" t="s">
        <v>629</v>
      </c>
      <c r="C15" s="108"/>
      <c r="D15" s="108"/>
      <c r="E15" s="120">
        <f t="shared" si="0"/>
        <v>0</v>
      </c>
      <c r="F15" s="106"/>
    </row>
    <row r="16" spans="1:15">
      <c r="A16" s="396" t="s">
        <v>630</v>
      </c>
      <c r="B16" s="397" t="s">
        <v>631</v>
      </c>
      <c r="C16" s="119">
        <f>+C17+C18</f>
        <v>362</v>
      </c>
      <c r="D16" s="119">
        <f>+D17+D18</f>
        <v>362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632</v>
      </c>
      <c r="B17" s="397" t="s">
        <v>633</v>
      </c>
      <c r="C17" s="108"/>
      <c r="D17" s="108"/>
      <c r="E17" s="120">
        <f t="shared" si="0"/>
        <v>0</v>
      </c>
      <c r="F17" s="106"/>
    </row>
    <row r="18" spans="1:15">
      <c r="A18" s="396" t="s">
        <v>626</v>
      </c>
      <c r="B18" s="397" t="s">
        <v>634</v>
      </c>
      <c r="C18" s="108">
        <v>362</v>
      </c>
      <c r="D18" s="108">
        <v>362</v>
      </c>
      <c r="E18" s="120">
        <f t="shared" si="0"/>
        <v>0</v>
      </c>
      <c r="F18" s="106"/>
    </row>
    <row r="19" spans="1:15">
      <c r="A19" s="398" t="s">
        <v>635</v>
      </c>
      <c r="B19" s="394" t="s">
        <v>636</v>
      </c>
      <c r="C19" s="104">
        <f>C11+C15+C16</f>
        <v>362</v>
      </c>
      <c r="D19" s="104">
        <f>D11+D15+D16</f>
        <v>362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637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638</v>
      </c>
      <c r="B21" s="394" t="s">
        <v>639</v>
      </c>
      <c r="C21" s="108">
        <v>229</v>
      </c>
      <c r="D21" s="108">
        <v>229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640</v>
      </c>
      <c r="B23" s="399"/>
      <c r="C23" s="119"/>
      <c r="D23" s="104"/>
      <c r="E23" s="120"/>
      <c r="F23" s="106"/>
    </row>
    <row r="24" spans="1:15">
      <c r="A24" s="396" t="s">
        <v>641</v>
      </c>
      <c r="B24" s="397" t="s">
        <v>642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643</v>
      </c>
      <c r="B25" s="397" t="s">
        <v>644</v>
      </c>
      <c r="C25" s="108"/>
      <c r="D25" s="108"/>
      <c r="E25" s="120">
        <f t="shared" si="0"/>
        <v>0</v>
      </c>
      <c r="F25" s="106"/>
    </row>
    <row r="26" spans="1:15">
      <c r="A26" s="396" t="s">
        <v>645</v>
      </c>
      <c r="B26" s="397" t="s">
        <v>646</v>
      </c>
      <c r="C26" s="108"/>
      <c r="D26" s="108"/>
      <c r="E26" s="120">
        <f t="shared" si="0"/>
        <v>0</v>
      </c>
      <c r="F26" s="106"/>
    </row>
    <row r="27" spans="1:15">
      <c r="A27" s="396" t="s">
        <v>647</v>
      </c>
      <c r="B27" s="397" t="s">
        <v>648</v>
      </c>
      <c r="C27" s="108"/>
      <c r="D27" s="108"/>
      <c r="E27" s="120">
        <f t="shared" si="0"/>
        <v>0</v>
      </c>
      <c r="F27" s="106"/>
    </row>
    <row r="28" spans="1:15">
      <c r="A28" s="396" t="s">
        <v>649</v>
      </c>
      <c r="B28" s="397" t="s">
        <v>650</v>
      </c>
      <c r="C28" s="108">
        <v>11530</v>
      </c>
      <c r="D28" s="108">
        <v>11530</v>
      </c>
      <c r="E28" s="120">
        <f t="shared" si="0"/>
        <v>0</v>
      </c>
      <c r="F28" s="106"/>
    </row>
    <row r="29" spans="1:15">
      <c r="A29" s="396" t="s">
        <v>651</v>
      </c>
      <c r="B29" s="397" t="s">
        <v>652</v>
      </c>
      <c r="C29" s="108"/>
      <c r="D29" s="108"/>
      <c r="E29" s="120">
        <f t="shared" si="0"/>
        <v>0</v>
      </c>
      <c r="F29" s="106"/>
    </row>
    <row r="30" spans="1:15">
      <c r="A30" s="396" t="s">
        <v>653</v>
      </c>
      <c r="B30" s="397" t="s">
        <v>654</v>
      </c>
      <c r="C30" s="108"/>
      <c r="D30" s="108"/>
      <c r="E30" s="120">
        <f t="shared" si="0"/>
        <v>0</v>
      </c>
      <c r="F30" s="106"/>
    </row>
    <row r="31" spans="1:15">
      <c r="A31" s="396" t="s">
        <v>655</v>
      </c>
      <c r="B31" s="397" t="s">
        <v>656</v>
      </c>
      <c r="C31" s="108"/>
      <c r="D31" s="108"/>
      <c r="E31" s="120">
        <f t="shared" si="0"/>
        <v>0</v>
      </c>
      <c r="F31" s="106"/>
    </row>
    <row r="32" spans="1:15">
      <c r="A32" s="396" t="s">
        <v>657</v>
      </c>
      <c r="B32" s="397" t="s">
        <v>658</v>
      </c>
      <c r="C32" s="108"/>
      <c r="D32" s="108"/>
      <c r="E32" s="120">
        <f t="shared" si="0"/>
        <v>0</v>
      </c>
      <c r="F32" s="106"/>
    </row>
    <row r="33" spans="1:27">
      <c r="A33" s="396" t="s">
        <v>659</v>
      </c>
      <c r="B33" s="397" t="s">
        <v>660</v>
      </c>
      <c r="C33" s="105">
        <f>SUM(C34:C37)</f>
        <v>841</v>
      </c>
      <c r="D33" s="105">
        <f>SUM(D34:D37)</f>
        <v>841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661</v>
      </c>
      <c r="B34" s="397" t="s">
        <v>662</v>
      </c>
      <c r="C34" s="108">
        <v>810</v>
      </c>
      <c r="D34" s="108">
        <v>810</v>
      </c>
      <c r="E34" s="120">
        <f t="shared" si="0"/>
        <v>0</v>
      </c>
      <c r="F34" s="106"/>
    </row>
    <row r="35" spans="1:27">
      <c r="A35" s="396" t="s">
        <v>663</v>
      </c>
      <c r="B35" s="397" t="s">
        <v>664</v>
      </c>
      <c r="C35" s="108">
        <v>31</v>
      </c>
      <c r="D35" s="108">
        <v>31</v>
      </c>
      <c r="E35" s="120">
        <f t="shared" si="0"/>
        <v>0</v>
      </c>
      <c r="F35" s="106"/>
    </row>
    <row r="36" spans="1:27">
      <c r="A36" s="396" t="s">
        <v>665</v>
      </c>
      <c r="B36" s="397" t="s">
        <v>666</v>
      </c>
      <c r="C36" s="108"/>
      <c r="D36" s="108"/>
      <c r="E36" s="120">
        <f t="shared" si="0"/>
        <v>0</v>
      </c>
      <c r="F36" s="106"/>
    </row>
    <row r="37" spans="1:27">
      <c r="A37" s="396" t="s">
        <v>667</v>
      </c>
      <c r="B37" s="397" t="s">
        <v>668</v>
      </c>
      <c r="C37" s="108"/>
      <c r="D37" s="108"/>
      <c r="E37" s="120">
        <f t="shared" si="0"/>
        <v>0</v>
      </c>
      <c r="F37" s="106"/>
    </row>
    <row r="38" spans="1:27">
      <c r="A38" s="396" t="s">
        <v>669</v>
      </c>
      <c r="B38" s="397" t="s">
        <v>670</v>
      </c>
      <c r="C38" s="119">
        <f>SUM(C39:C42)</f>
        <v>537</v>
      </c>
      <c r="D38" s="105">
        <f>SUM(D39:D42)</f>
        <v>574</v>
      </c>
      <c r="E38" s="121">
        <f>SUM(E39:E42)</f>
        <v>-37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671</v>
      </c>
      <c r="B39" s="397" t="s">
        <v>672</v>
      </c>
      <c r="C39" s="108"/>
      <c r="D39" s="108"/>
      <c r="E39" s="120">
        <f t="shared" si="0"/>
        <v>0</v>
      </c>
      <c r="F39" s="106"/>
    </row>
    <row r="40" spans="1:27">
      <c r="A40" s="396" t="s">
        <v>673</v>
      </c>
      <c r="B40" s="397" t="s">
        <v>674</v>
      </c>
      <c r="C40" s="108"/>
      <c r="D40" s="108"/>
      <c r="E40" s="120">
        <f t="shared" si="0"/>
        <v>0</v>
      </c>
      <c r="F40" s="106"/>
    </row>
    <row r="41" spans="1:27">
      <c r="A41" s="396" t="s">
        <v>675</v>
      </c>
      <c r="B41" s="397" t="s">
        <v>676</v>
      </c>
      <c r="C41" s="108"/>
      <c r="D41" s="108"/>
      <c r="E41" s="120">
        <f t="shared" si="0"/>
        <v>0</v>
      </c>
      <c r="F41" s="106"/>
    </row>
    <row r="42" spans="1:27">
      <c r="A42" s="396" t="s">
        <v>677</v>
      </c>
      <c r="B42" s="397" t="s">
        <v>678</v>
      </c>
      <c r="C42" s="108">
        <v>537</v>
      </c>
      <c r="D42" s="108">
        <v>574</v>
      </c>
      <c r="E42" s="120">
        <f t="shared" si="0"/>
        <v>-37</v>
      </c>
      <c r="F42" s="106"/>
    </row>
    <row r="43" spans="1:27">
      <c r="A43" s="398" t="s">
        <v>679</v>
      </c>
      <c r="B43" s="394" t="s">
        <v>680</v>
      </c>
      <c r="C43" s="104">
        <f>C24+C28+C29+C31+C30+C32+C33+C38</f>
        <v>12908</v>
      </c>
      <c r="D43" s="104">
        <f>D24+D28+D29+D31+D30+D32+D33+D38</f>
        <v>12945</v>
      </c>
      <c r="E43" s="118">
        <f>E24+E28+E29+E31+E30+E32+E33+E38</f>
        <v>-37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681</v>
      </c>
      <c r="B44" s="395" t="s">
        <v>682</v>
      </c>
      <c r="C44" s="103">
        <f>C43+C21+C19+C9</f>
        <v>13499</v>
      </c>
      <c r="D44" s="103">
        <f>D43+D21+D19+D9</f>
        <v>13536</v>
      </c>
      <c r="E44" s="118">
        <f>E43+E21+E19+E9</f>
        <v>-37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683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464</v>
      </c>
      <c r="B48" s="390" t="s">
        <v>8</v>
      </c>
      <c r="C48" s="404" t="s">
        <v>684</v>
      </c>
      <c r="D48" s="138" t="s">
        <v>685</v>
      </c>
      <c r="E48" s="138"/>
      <c r="F48" s="138" t="s">
        <v>686</v>
      </c>
    </row>
    <row r="49" spans="1:16" s="100" customFormat="1">
      <c r="A49" s="389"/>
      <c r="B49" s="392"/>
      <c r="C49" s="404"/>
      <c r="D49" s="393" t="s">
        <v>615</v>
      </c>
      <c r="E49" s="393" t="s">
        <v>616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687</v>
      </c>
      <c r="B51" s="399"/>
      <c r="C51" s="103"/>
      <c r="D51" s="103"/>
      <c r="E51" s="103"/>
      <c r="F51" s="405"/>
    </row>
    <row r="52" spans="1:16" ht="24">
      <c r="A52" s="396" t="s">
        <v>688</v>
      </c>
      <c r="B52" s="397" t="s">
        <v>689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690</v>
      </c>
      <c r="B53" s="397" t="s">
        <v>691</v>
      </c>
      <c r="C53" s="108"/>
      <c r="D53" s="108"/>
      <c r="E53" s="119">
        <f>C53-D53</f>
        <v>0</v>
      </c>
      <c r="F53" s="108"/>
    </row>
    <row r="54" spans="1:16">
      <c r="A54" s="396" t="s">
        <v>692</v>
      </c>
      <c r="B54" s="397" t="s">
        <v>693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677</v>
      </c>
      <c r="B55" s="397" t="s">
        <v>694</v>
      </c>
      <c r="C55" s="108"/>
      <c r="D55" s="108"/>
      <c r="E55" s="119">
        <f t="shared" si="1"/>
        <v>0</v>
      </c>
      <c r="F55" s="108"/>
    </row>
    <row r="56" spans="1:16" ht="24">
      <c r="A56" s="396" t="s">
        <v>695</v>
      </c>
      <c r="B56" s="397" t="s">
        <v>696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697</v>
      </c>
      <c r="B57" s="397" t="s">
        <v>698</v>
      </c>
      <c r="C57" s="108"/>
      <c r="D57" s="108"/>
      <c r="E57" s="119">
        <f t="shared" si="1"/>
        <v>0</v>
      </c>
      <c r="F57" s="108"/>
    </row>
    <row r="58" spans="1:16">
      <c r="A58" s="406" t="s">
        <v>699</v>
      </c>
      <c r="B58" s="397" t="s">
        <v>700</v>
      </c>
      <c r="C58" s="109"/>
      <c r="D58" s="109"/>
      <c r="E58" s="119">
        <f t="shared" si="1"/>
        <v>0</v>
      </c>
      <c r="F58" s="109"/>
    </row>
    <row r="59" spans="1:16">
      <c r="A59" s="406" t="s">
        <v>701</v>
      </c>
      <c r="B59" s="397" t="s">
        <v>702</v>
      </c>
      <c r="C59" s="108"/>
      <c r="D59" s="108"/>
      <c r="E59" s="119">
        <f t="shared" si="1"/>
        <v>0</v>
      </c>
      <c r="F59" s="108"/>
    </row>
    <row r="60" spans="1:16">
      <c r="A60" s="406" t="s">
        <v>699</v>
      </c>
      <c r="B60" s="397" t="s">
        <v>703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704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705</v>
      </c>
      <c r="C62" s="108">
        <v>207</v>
      </c>
      <c r="D62" s="108"/>
      <c r="E62" s="119">
        <f t="shared" si="1"/>
        <v>207</v>
      </c>
      <c r="F62" s="110"/>
    </row>
    <row r="63" spans="1:16">
      <c r="A63" s="396" t="s">
        <v>706</v>
      </c>
      <c r="B63" s="397" t="s">
        <v>707</v>
      </c>
      <c r="C63" s="108"/>
      <c r="D63" s="108"/>
      <c r="E63" s="119">
        <f t="shared" si="1"/>
        <v>0</v>
      </c>
      <c r="F63" s="110"/>
    </row>
    <row r="64" spans="1:16">
      <c r="A64" s="396" t="s">
        <v>708</v>
      </c>
      <c r="B64" s="397" t="s">
        <v>709</v>
      </c>
      <c r="C64" s="108">
        <v>488</v>
      </c>
      <c r="D64" s="108"/>
      <c r="E64" s="119">
        <f t="shared" si="1"/>
        <v>488</v>
      </c>
      <c r="F64" s="110"/>
    </row>
    <row r="65" spans="1:16">
      <c r="A65" s="396" t="s">
        <v>710</v>
      </c>
      <c r="B65" s="397" t="s">
        <v>711</v>
      </c>
      <c r="C65" s="109"/>
      <c r="D65" s="109"/>
      <c r="E65" s="119">
        <f t="shared" si="1"/>
        <v>0</v>
      </c>
      <c r="F65" s="111"/>
    </row>
    <row r="66" spans="1:16">
      <c r="A66" s="398" t="s">
        <v>712</v>
      </c>
      <c r="B66" s="394" t="s">
        <v>713</v>
      </c>
      <c r="C66" s="103">
        <f>C52+C56+C61+C62+C63+C64</f>
        <v>695</v>
      </c>
      <c r="D66" s="103">
        <f>D52+D56+D61+D62+D63+D64</f>
        <v>0</v>
      </c>
      <c r="E66" s="119">
        <f t="shared" si="1"/>
        <v>695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714</v>
      </c>
      <c r="B67" s="395"/>
      <c r="C67" s="104"/>
      <c r="D67" s="104"/>
      <c r="E67" s="119"/>
      <c r="F67" s="112"/>
    </row>
    <row r="68" spans="1:16">
      <c r="A68" s="396" t="s">
        <v>715</v>
      </c>
      <c r="B68" s="407" t="s">
        <v>716</v>
      </c>
      <c r="C68" s="108">
        <v>24</v>
      </c>
      <c r="D68" s="108"/>
      <c r="E68" s="119">
        <f t="shared" si="1"/>
        <v>24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717</v>
      </c>
      <c r="B70" s="399"/>
      <c r="C70" s="104"/>
      <c r="D70" s="104"/>
      <c r="E70" s="119"/>
      <c r="F70" s="112"/>
    </row>
    <row r="71" spans="1:16" ht="24">
      <c r="A71" s="396" t="s">
        <v>688</v>
      </c>
      <c r="B71" s="397" t="s">
        <v>718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719</v>
      </c>
      <c r="B72" s="397" t="s">
        <v>720</v>
      </c>
      <c r="C72" s="108"/>
      <c r="D72" s="108"/>
      <c r="E72" s="119">
        <f t="shared" si="1"/>
        <v>0</v>
      </c>
      <c r="F72" s="110"/>
    </row>
    <row r="73" spans="1:16">
      <c r="A73" s="396" t="s">
        <v>721</v>
      </c>
      <c r="B73" s="397" t="s">
        <v>722</v>
      </c>
      <c r="C73" s="108"/>
      <c r="D73" s="108"/>
      <c r="E73" s="119">
        <f t="shared" si="1"/>
        <v>0</v>
      </c>
      <c r="F73" s="110"/>
    </row>
    <row r="74" spans="1:16">
      <c r="A74" s="408" t="s">
        <v>723</v>
      </c>
      <c r="B74" s="397" t="s">
        <v>724</v>
      </c>
      <c r="C74" s="108"/>
      <c r="D74" s="108"/>
      <c r="E74" s="119">
        <f t="shared" si="1"/>
        <v>0</v>
      </c>
      <c r="F74" s="110"/>
    </row>
    <row r="75" spans="1:16" ht="24">
      <c r="A75" s="396" t="s">
        <v>695</v>
      </c>
      <c r="B75" s="397" t="s">
        <v>725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726</v>
      </c>
      <c r="B76" s="397" t="s">
        <v>727</v>
      </c>
      <c r="C76" s="108"/>
      <c r="D76" s="108"/>
      <c r="E76" s="119">
        <f t="shared" si="1"/>
        <v>0</v>
      </c>
      <c r="F76" s="108"/>
    </row>
    <row r="77" spans="1:16">
      <c r="A77" s="396" t="s">
        <v>728</v>
      </c>
      <c r="B77" s="397" t="s">
        <v>729</v>
      </c>
      <c r="C77" s="109"/>
      <c r="D77" s="109"/>
      <c r="E77" s="119">
        <f t="shared" si="1"/>
        <v>0</v>
      </c>
      <c r="F77" s="109"/>
    </row>
    <row r="78" spans="1:16">
      <c r="A78" s="396" t="s">
        <v>730</v>
      </c>
      <c r="B78" s="397" t="s">
        <v>731</v>
      </c>
      <c r="C78" s="108"/>
      <c r="D78" s="108"/>
      <c r="E78" s="119">
        <f t="shared" si="1"/>
        <v>0</v>
      </c>
      <c r="F78" s="108"/>
    </row>
    <row r="79" spans="1:16">
      <c r="A79" s="396" t="s">
        <v>699</v>
      </c>
      <c r="B79" s="397" t="s">
        <v>732</v>
      </c>
      <c r="C79" s="109"/>
      <c r="D79" s="109"/>
      <c r="E79" s="119">
        <f t="shared" si="1"/>
        <v>0</v>
      </c>
      <c r="F79" s="109"/>
    </row>
    <row r="80" spans="1:16">
      <c r="A80" s="396" t="s">
        <v>733</v>
      </c>
      <c r="B80" s="397" t="s">
        <v>734</v>
      </c>
      <c r="C80" s="103">
        <f>SUM(C81:C84)</f>
        <v>277</v>
      </c>
      <c r="D80" s="103">
        <f>SUM(D81:D84)</f>
        <v>277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735</v>
      </c>
      <c r="B81" s="397" t="s">
        <v>736</v>
      </c>
      <c r="C81" s="108"/>
      <c r="D81" s="108"/>
      <c r="E81" s="119">
        <f t="shared" si="1"/>
        <v>0</v>
      </c>
      <c r="F81" s="108"/>
    </row>
    <row r="82" spans="1:16">
      <c r="A82" s="396" t="s">
        <v>737</v>
      </c>
      <c r="B82" s="397" t="s">
        <v>738</v>
      </c>
      <c r="C82" s="108"/>
      <c r="D82" s="108"/>
      <c r="E82" s="119">
        <f t="shared" si="1"/>
        <v>0</v>
      </c>
      <c r="F82" s="108"/>
    </row>
    <row r="83" spans="1:16" ht="24">
      <c r="A83" s="396" t="s">
        <v>739</v>
      </c>
      <c r="B83" s="397" t="s">
        <v>740</v>
      </c>
      <c r="C83" s="108"/>
      <c r="D83" s="108"/>
      <c r="E83" s="119">
        <f t="shared" si="1"/>
        <v>0</v>
      </c>
      <c r="F83" s="108"/>
    </row>
    <row r="84" spans="1:16">
      <c r="A84" s="396" t="s">
        <v>741</v>
      </c>
      <c r="B84" s="397" t="s">
        <v>742</v>
      </c>
      <c r="C84" s="108">
        <v>277</v>
      </c>
      <c r="D84" s="108">
        <v>277</v>
      </c>
      <c r="E84" s="119">
        <f t="shared" si="1"/>
        <v>0</v>
      </c>
      <c r="F84" s="108"/>
    </row>
    <row r="85" spans="1:16">
      <c r="A85" s="396" t="s">
        <v>743</v>
      </c>
      <c r="B85" s="397" t="s">
        <v>744</v>
      </c>
      <c r="C85" s="104">
        <f>SUM(C86:C90)+C94</f>
        <v>3024</v>
      </c>
      <c r="D85" s="104">
        <f>SUM(D86:D90)+D94</f>
        <v>3024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745</v>
      </c>
      <c r="B86" s="397" t="s">
        <v>746</v>
      </c>
      <c r="C86" s="108"/>
      <c r="D86" s="108"/>
      <c r="E86" s="119">
        <f t="shared" si="1"/>
        <v>0</v>
      </c>
      <c r="F86" s="108"/>
    </row>
    <row r="87" spans="1:16">
      <c r="A87" s="396" t="s">
        <v>747</v>
      </c>
      <c r="B87" s="397" t="s">
        <v>748</v>
      </c>
      <c r="C87" s="108">
        <v>298</v>
      </c>
      <c r="D87" s="108">
        <v>298</v>
      </c>
      <c r="E87" s="119">
        <f t="shared" si="1"/>
        <v>0</v>
      </c>
      <c r="F87" s="108"/>
    </row>
    <row r="88" spans="1:16">
      <c r="A88" s="396" t="s">
        <v>749</v>
      </c>
      <c r="B88" s="397" t="s">
        <v>750</v>
      </c>
      <c r="C88" s="108">
        <v>99</v>
      </c>
      <c r="D88" s="108">
        <v>99</v>
      </c>
      <c r="E88" s="119">
        <f t="shared" si="1"/>
        <v>0</v>
      </c>
      <c r="F88" s="108"/>
    </row>
    <row r="89" spans="1:16">
      <c r="A89" s="396" t="s">
        <v>751</v>
      </c>
      <c r="B89" s="397" t="s">
        <v>752</v>
      </c>
      <c r="C89" s="108">
        <v>2049</v>
      </c>
      <c r="D89" s="108">
        <v>2049</v>
      </c>
      <c r="E89" s="119">
        <f t="shared" si="1"/>
        <v>0</v>
      </c>
      <c r="F89" s="108"/>
    </row>
    <row r="90" spans="1:16">
      <c r="A90" s="396" t="s">
        <v>753</v>
      </c>
      <c r="B90" s="397" t="s">
        <v>754</v>
      </c>
      <c r="C90" s="103">
        <f>SUM(C91:C93)</f>
        <v>125</v>
      </c>
      <c r="D90" s="103">
        <f>SUM(D91:D93)</f>
        <v>125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755</v>
      </c>
      <c r="B91" s="397" t="s">
        <v>756</v>
      </c>
      <c r="C91" s="108"/>
      <c r="D91" s="108"/>
      <c r="E91" s="119">
        <f t="shared" si="1"/>
        <v>0</v>
      </c>
      <c r="F91" s="108"/>
    </row>
    <row r="92" spans="1:16">
      <c r="A92" s="396" t="s">
        <v>663</v>
      </c>
      <c r="B92" s="397" t="s">
        <v>757</v>
      </c>
      <c r="C92" s="108">
        <v>78</v>
      </c>
      <c r="D92" s="108">
        <v>78</v>
      </c>
      <c r="E92" s="119">
        <f t="shared" si="1"/>
        <v>0</v>
      </c>
      <c r="F92" s="108"/>
    </row>
    <row r="93" spans="1:16">
      <c r="A93" s="396" t="s">
        <v>667</v>
      </c>
      <c r="B93" s="397" t="s">
        <v>758</v>
      </c>
      <c r="C93" s="108">
        <v>47</v>
      </c>
      <c r="D93" s="108">
        <v>47</v>
      </c>
      <c r="E93" s="119">
        <f t="shared" si="1"/>
        <v>0</v>
      </c>
      <c r="F93" s="108"/>
    </row>
    <row r="94" spans="1:16">
      <c r="A94" s="396" t="s">
        <v>759</v>
      </c>
      <c r="B94" s="397" t="s">
        <v>760</v>
      </c>
      <c r="C94" s="108">
        <v>453</v>
      </c>
      <c r="D94" s="108">
        <v>453</v>
      </c>
      <c r="E94" s="119">
        <f t="shared" si="1"/>
        <v>0</v>
      </c>
      <c r="F94" s="108"/>
    </row>
    <row r="95" spans="1:16">
      <c r="A95" s="396" t="s">
        <v>761</v>
      </c>
      <c r="B95" s="397" t="s">
        <v>762</v>
      </c>
      <c r="C95" s="108">
        <v>3</v>
      </c>
      <c r="D95" s="108">
        <v>3</v>
      </c>
      <c r="E95" s="119">
        <f t="shared" si="1"/>
        <v>0</v>
      </c>
      <c r="F95" s="110"/>
    </row>
    <row r="96" spans="1:16">
      <c r="A96" s="398" t="s">
        <v>763</v>
      </c>
      <c r="B96" s="407" t="s">
        <v>764</v>
      </c>
      <c r="C96" s="104">
        <f>C85+C80+C75+C71+C95</f>
        <v>3304</v>
      </c>
      <c r="D96" s="104">
        <f>D85+D80+D75+D71+D95</f>
        <v>3304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765</v>
      </c>
      <c r="B97" s="395" t="s">
        <v>766</v>
      </c>
      <c r="C97" s="104">
        <f>C96+C68+C66</f>
        <v>4023</v>
      </c>
      <c r="D97" s="104">
        <f>D96+D68+D66</f>
        <v>3304</v>
      </c>
      <c r="E97" s="104">
        <f>E96+E68+E66</f>
        <v>719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767</v>
      </c>
      <c r="B99" s="410"/>
      <c r="C99" s="113"/>
      <c r="D99" s="113"/>
      <c r="E99" s="113"/>
      <c r="F99" s="411" t="s">
        <v>525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464</v>
      </c>
      <c r="B100" s="395" t="s">
        <v>465</v>
      </c>
      <c r="C100" s="115" t="s">
        <v>768</v>
      </c>
      <c r="D100" s="115" t="s">
        <v>769</v>
      </c>
      <c r="E100" s="115" t="s">
        <v>770</v>
      </c>
      <c r="F100" s="115" t="s">
        <v>771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772</v>
      </c>
      <c r="B102" s="397" t="s">
        <v>773</v>
      </c>
      <c r="C102" s="108">
        <v>838</v>
      </c>
      <c r="D102" s="108"/>
      <c r="E102" s="108"/>
      <c r="F102" s="125">
        <f>C102+D102-E102</f>
        <v>838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774</v>
      </c>
      <c r="B103" s="397" t="s">
        <v>775</v>
      </c>
      <c r="C103" s="108">
        <v>1032</v>
      </c>
      <c r="D103" s="108"/>
      <c r="E103" s="108"/>
      <c r="F103" s="125">
        <f>C103+D103-E103</f>
        <v>1032</v>
      </c>
    </row>
    <row r="104" spans="1:27">
      <c r="A104" s="396" t="s">
        <v>776</v>
      </c>
      <c r="B104" s="397" t="s">
        <v>777</v>
      </c>
      <c r="C104" s="108"/>
      <c r="D104" s="108"/>
      <c r="E104" s="108"/>
      <c r="F104" s="125">
        <f>C104+D104-E104</f>
        <v>0</v>
      </c>
    </row>
    <row r="105" spans="1:27">
      <c r="A105" s="412" t="s">
        <v>778</v>
      </c>
      <c r="B105" s="395" t="s">
        <v>779</v>
      </c>
      <c r="C105" s="103">
        <f>SUM(C102:C104)</f>
        <v>1870</v>
      </c>
      <c r="D105" s="103">
        <f>SUM(D102:D104)</f>
        <v>0</v>
      </c>
      <c r="E105" s="103">
        <f>SUM(E102:E104)</f>
        <v>0</v>
      </c>
      <c r="F105" s="103">
        <f>SUM(F102:F104)</f>
        <v>1870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780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781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782</v>
      </c>
      <c r="B109" s="613"/>
      <c r="C109" s="613" t="s">
        <v>382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783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784</v>
      </c>
      <c r="F2" s="418"/>
      <c r="G2" s="418"/>
      <c r="H2" s="416"/>
      <c r="I2" s="416"/>
    </row>
    <row r="3" spans="1:9">
      <c r="A3" s="416"/>
      <c r="B3" s="417"/>
      <c r="C3" s="419" t="s">
        <v>785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384</v>
      </c>
      <c r="B4" s="620" t="str">
        <f>'справка №1-БАЛАНС'!E3</f>
        <v xml:space="preserve"> БУЛ БИО НЦЗПБ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130428132</v>
      </c>
    </row>
    <row r="5" spans="1:9" ht="15">
      <c r="A5" s="501" t="s">
        <v>5</v>
      </c>
      <c r="B5" s="621" t="str">
        <f>'справка №1-БАЛАНС'!E5</f>
        <v>01.01.2016 - 30.09.2016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786</v>
      </c>
    </row>
    <row r="7" spans="1:9" s="520" customFormat="1">
      <c r="A7" s="140" t="s">
        <v>464</v>
      </c>
      <c r="B7" s="79"/>
      <c r="C7" s="140" t="s">
        <v>787</v>
      </c>
      <c r="D7" s="141"/>
      <c r="E7" s="142"/>
      <c r="F7" s="143" t="s">
        <v>788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789</v>
      </c>
      <c r="D8" s="82" t="s">
        <v>790</v>
      </c>
      <c r="E8" s="82" t="s">
        <v>791</v>
      </c>
      <c r="F8" s="142" t="s">
        <v>792</v>
      </c>
      <c r="G8" s="144" t="s">
        <v>793</v>
      </c>
      <c r="H8" s="144"/>
      <c r="I8" s="144" t="s">
        <v>794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536</v>
      </c>
      <c r="H9" s="80" t="s">
        <v>537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795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796</v>
      </c>
      <c r="B12" s="90" t="s">
        <v>797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798</v>
      </c>
      <c r="B13" s="90" t="s">
        <v>799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596</v>
      </c>
      <c r="B14" s="90" t="s">
        <v>800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801</v>
      </c>
      <c r="B15" s="90" t="s">
        <v>802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803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565</v>
      </c>
      <c r="B17" s="92" t="s">
        <v>804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805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796</v>
      </c>
      <c r="B19" s="90" t="s">
        <v>806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807</v>
      </c>
      <c r="B20" s="90" t="s">
        <v>808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809</v>
      </c>
      <c r="B21" s="90" t="s">
        <v>810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811</v>
      </c>
      <c r="B22" s="90" t="s">
        <v>812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813</v>
      </c>
      <c r="B23" s="90" t="s">
        <v>814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815</v>
      </c>
      <c r="B24" s="90" t="s">
        <v>816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817</v>
      </c>
      <c r="B25" s="95" t="s">
        <v>818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582</v>
      </c>
      <c r="B26" s="92" t="s">
        <v>819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820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782</v>
      </c>
      <c r="B30" s="623"/>
      <c r="C30" s="623"/>
      <c r="D30" s="459" t="s">
        <v>821</v>
      </c>
      <c r="E30" s="622"/>
      <c r="F30" s="622"/>
      <c r="G30" s="622"/>
      <c r="H30" s="420" t="s">
        <v>783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822</v>
      </c>
      <c r="B2" s="145"/>
      <c r="C2" s="145"/>
      <c r="D2" s="145"/>
      <c r="E2" s="145"/>
      <c r="F2" s="145"/>
    </row>
    <row r="3" spans="1:15" ht="12.75" customHeight="1">
      <c r="A3" s="145" t="s">
        <v>823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7" t="str">
        <f>'справка №1-БАЛАНС'!E3</f>
        <v xml:space="preserve"> БУЛ БИО НЦЗПБ ЕООД</v>
      </c>
      <c r="C5" s="627"/>
      <c r="D5" s="627"/>
      <c r="E5" s="570" t="s">
        <v>2</v>
      </c>
      <c r="F5" s="451">
        <f>'справка №1-БАЛАНС'!H3</f>
        <v>130428132</v>
      </c>
    </row>
    <row r="6" spans="1:15" ht="15" customHeight="1">
      <c r="A6" s="27" t="s">
        <v>824</v>
      </c>
      <c r="B6" s="628" t="str">
        <f>'справка №1-БАЛАНС'!E5</f>
        <v>01.01.2016 - 30.09.2016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825</v>
      </c>
      <c r="B8" s="32" t="s">
        <v>8</v>
      </c>
      <c r="C8" s="33" t="s">
        <v>826</v>
      </c>
      <c r="D8" s="33" t="s">
        <v>827</v>
      </c>
      <c r="E8" s="33" t="s">
        <v>828</v>
      </c>
      <c r="F8" s="33" t="s">
        <v>829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830</v>
      </c>
      <c r="B10" s="35"/>
      <c r="C10" s="429"/>
      <c r="D10" s="429"/>
      <c r="E10" s="429"/>
      <c r="F10" s="429"/>
    </row>
    <row r="11" spans="1:15" ht="18" customHeight="1">
      <c r="A11" s="36" t="s">
        <v>831</v>
      </c>
      <c r="B11" s="37"/>
      <c r="C11" s="429"/>
      <c r="D11" s="429"/>
      <c r="E11" s="429"/>
      <c r="F11" s="429"/>
    </row>
    <row r="12" spans="1:15" ht="14.25" customHeight="1">
      <c r="A12" s="36" t="s">
        <v>832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833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550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553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565</v>
      </c>
      <c r="B27" s="39" t="s">
        <v>834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835</v>
      </c>
      <c r="B28" s="40"/>
      <c r="C28" s="429"/>
      <c r="D28" s="429"/>
      <c r="E28" s="429"/>
      <c r="F28" s="442"/>
    </row>
    <row r="29" spans="1:16">
      <c r="A29" s="36" t="s">
        <v>544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547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550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553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582</v>
      </c>
      <c r="B44" s="39" t="s">
        <v>836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837</v>
      </c>
      <c r="B45" s="40"/>
      <c r="C45" s="429"/>
      <c r="D45" s="429"/>
      <c r="E45" s="429"/>
      <c r="F45" s="442"/>
    </row>
    <row r="46" spans="1:16">
      <c r="A46" s="36" t="s">
        <v>544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547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550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553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601</v>
      </c>
      <c r="B61" s="39" t="s">
        <v>838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839</v>
      </c>
      <c r="B62" s="40"/>
      <c r="C62" s="429"/>
      <c r="D62" s="429"/>
      <c r="E62" s="429"/>
      <c r="F62" s="442"/>
    </row>
    <row r="63" spans="1:16">
      <c r="A63" s="36" t="s">
        <v>544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547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550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553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840</v>
      </c>
      <c r="B78" s="39" t="s">
        <v>841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842</v>
      </c>
      <c r="B79" s="39" t="s">
        <v>843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844</v>
      </c>
      <c r="B80" s="39"/>
      <c r="C80" s="429"/>
      <c r="D80" s="429"/>
      <c r="E80" s="429"/>
      <c r="F80" s="442"/>
    </row>
    <row r="81" spans="1:6" ht="14.25" customHeight="1">
      <c r="A81" s="36" t="s">
        <v>831</v>
      </c>
      <c r="B81" s="40"/>
      <c r="C81" s="429"/>
      <c r="D81" s="429"/>
      <c r="E81" s="429"/>
      <c r="F81" s="442"/>
    </row>
    <row r="82" spans="1:6">
      <c r="A82" s="36" t="s">
        <v>832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833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550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553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565</v>
      </c>
      <c r="B97" s="39" t="s">
        <v>845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835</v>
      </c>
      <c r="B98" s="40"/>
      <c r="C98" s="429"/>
      <c r="D98" s="429"/>
      <c r="E98" s="429"/>
      <c r="F98" s="442"/>
    </row>
    <row r="99" spans="1:16">
      <c r="A99" s="36" t="s">
        <v>544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547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550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553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582</v>
      </c>
      <c r="B114" s="39" t="s">
        <v>846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837</v>
      </c>
      <c r="B115" s="40"/>
      <c r="C115" s="429"/>
      <c r="D115" s="429"/>
      <c r="E115" s="429"/>
      <c r="F115" s="442"/>
    </row>
    <row r="116" spans="1:16">
      <c r="A116" s="36" t="s">
        <v>544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547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550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553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601</v>
      </c>
      <c r="B131" s="39" t="s">
        <v>847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839</v>
      </c>
      <c r="B132" s="40"/>
      <c r="C132" s="429"/>
      <c r="D132" s="429"/>
      <c r="E132" s="429"/>
      <c r="F132" s="442"/>
    </row>
    <row r="133" spans="1:16">
      <c r="A133" s="36" t="s">
        <v>544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547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550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553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840</v>
      </c>
      <c r="B148" s="39" t="s">
        <v>848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849</v>
      </c>
      <c r="B149" s="39" t="s">
        <v>850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851</v>
      </c>
      <c r="B151" s="453"/>
      <c r="C151" s="629" t="s">
        <v>852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860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№3-ОПП по прекия метод'!Print_Area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boni</cp:lastModifiedBy>
  <cp:lastPrinted>2016-10-25T11:12:39Z</cp:lastPrinted>
  <dcterms:created xsi:type="dcterms:W3CDTF">2000-06-29T12:02:40Z</dcterms:created>
  <dcterms:modified xsi:type="dcterms:W3CDTF">2016-10-25T13:04:00Z</dcterms:modified>
</cp:coreProperties>
</file>