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ASUTP\shared\NOMAD_KmpaniEOOD\ОТЧЕТИ 2023\m.6\"/>
    </mc:Choice>
  </mc:AlternateContent>
  <xr:revisionPtr revIDLastSave="0" documentId="13_ncr:1_{A672923B-9DDE-4D9C-B11A-7F2093C2131C}" xr6:coauthVersionLast="47" xr6:coauthVersionMax="47" xr10:uidLastSave="{00000000-0000-0000-0000-000000000000}"/>
  <bookViews>
    <workbookView xWindow="13110" yWindow="0" windowWidth="15540" windowHeight="15600" tabRatio="680" firstSheet="5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</definedNames>
  <calcPr calcId="191029"/>
</workbook>
</file>

<file path=xl/calcChain.xml><?xml version="1.0" encoding="utf-8"?>
<calcChain xmlns="http://schemas.openxmlformats.org/spreadsheetml/2006/main">
  <c r="C15" i="6" l="1"/>
  <c r="C38" i="6"/>
  <c r="C32" i="6"/>
  <c r="C14" i="6"/>
  <c r="D38" i="6" l="1"/>
  <c r="D20" i="6"/>
  <c r="D15" i="6"/>
  <c r="D12" i="6"/>
  <c r="G22" i="5"/>
  <c r="C26" i="5"/>
  <c r="C28" i="5"/>
  <c r="G69" i="4"/>
  <c r="G64" i="4"/>
  <c r="C75" i="4"/>
  <c r="C70" i="4"/>
  <c r="C69" i="4"/>
  <c r="D75" i="4" l="1"/>
  <c r="D73" i="4"/>
  <c r="D70" i="4"/>
  <c r="D69" i="4"/>
  <c r="C95" i="9" l="1"/>
  <c r="D94" i="9"/>
  <c r="D93" i="9"/>
  <c r="C51" i="8" l="1"/>
  <c r="B36" i="10" l="1"/>
  <c r="B116" i="9" l="1"/>
  <c r="C97" i="9"/>
  <c r="D97" i="9" s="1"/>
  <c r="D95" i="9"/>
  <c r="C96" i="9"/>
  <c r="D96" i="9" s="1"/>
  <c r="C91" i="9"/>
  <c r="D91" i="9" s="1"/>
  <c r="C90" i="9"/>
  <c r="D90" i="9" s="1"/>
  <c r="C89" i="9"/>
  <c r="D89" i="9" s="1"/>
  <c r="C88" i="9"/>
  <c r="D88" i="9" s="1"/>
  <c r="C80" i="9"/>
  <c r="D80" i="9" s="1"/>
  <c r="D75" i="9"/>
  <c r="C106" i="9"/>
  <c r="C65" i="9" l="1"/>
  <c r="D65" i="9" s="1"/>
  <c r="C64" i="9"/>
  <c r="C66" i="9"/>
  <c r="C67" i="9" s="1"/>
  <c r="D67" i="9" s="1"/>
  <c r="D76" i="9"/>
  <c r="D59" i="9"/>
  <c r="C44" i="9"/>
  <c r="D44" i="9" s="1"/>
  <c r="C37" i="9"/>
  <c r="D37" i="9" s="1"/>
  <c r="D34" i="9"/>
  <c r="C33" i="9"/>
  <c r="D33" i="9" s="1"/>
  <c r="C32" i="9"/>
  <c r="D32" i="9" s="1"/>
  <c r="C31" i="9"/>
  <c r="D31" i="9" s="1"/>
  <c r="C29" i="9"/>
  <c r="C30" i="9"/>
  <c r="D30" i="9" s="1"/>
  <c r="C23" i="9"/>
  <c r="D23" i="9" s="1"/>
  <c r="C16" i="9"/>
  <c r="D66" i="9" l="1"/>
  <c r="H13" i="7"/>
  <c r="B156" i="11"/>
  <c r="B43" i="7"/>
  <c r="B55" i="5"/>
  <c r="B103" i="4"/>
  <c r="B59" i="6"/>
  <c r="AA3" i="1" l="1"/>
  <c r="B33" i="10" s="1"/>
  <c r="AA2" i="1"/>
  <c r="B151" i="11" s="1"/>
  <c r="AA1" i="1"/>
  <c r="C74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44" i="11"/>
  <c r="H1327" i="2" s="1"/>
  <c r="F29" i="11"/>
  <c r="E27" i="11"/>
  <c r="H1316" i="2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/>
  <c r="E27" i="10"/>
  <c r="H1238" i="2" s="1"/>
  <c r="D27" i="10"/>
  <c r="H1224" i="2"/>
  <c r="C27" i="10"/>
  <c r="H1210" i="2" s="1"/>
  <c r="I26" i="10"/>
  <c r="H1293" i="2" s="1"/>
  <c r="I25" i="10"/>
  <c r="H1292" i="2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/>
  <c r="G18" i="10"/>
  <c r="H1258" i="2" s="1"/>
  <c r="F18" i="10"/>
  <c r="E18" i="10"/>
  <c r="H1230" i="2" s="1"/>
  <c r="D18" i="10"/>
  <c r="H1216" i="2" s="1"/>
  <c r="C18" i="10"/>
  <c r="H1202" i="2"/>
  <c r="I17" i="10"/>
  <c r="H1285" i="2" s="1"/>
  <c r="I16" i="10"/>
  <c r="H1284" i="2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 s="1"/>
  <c r="E84" i="9"/>
  <c r="E83" i="9"/>
  <c r="H1120" i="2"/>
  <c r="F82" i="9"/>
  <c r="H1162" i="2" s="1"/>
  <c r="D82" i="9"/>
  <c r="H1076" i="2"/>
  <c r="C82" i="9"/>
  <c r="E81" i="9"/>
  <c r="H1118" i="2" s="1"/>
  <c r="E80" i="9"/>
  <c r="H1117" i="2" s="1"/>
  <c r="E79" i="9"/>
  <c r="H1116" i="2" s="1"/>
  <c r="E78" i="9"/>
  <c r="H1115" i="2" s="1"/>
  <c r="F77" i="9"/>
  <c r="H1157" i="2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/>
  <c r="F68" i="9"/>
  <c r="H1151" i="2" s="1"/>
  <c r="D54" i="9"/>
  <c r="H1051" i="2"/>
  <c r="C54" i="9"/>
  <c r="H1008" i="2" s="1"/>
  <c r="E44" i="9"/>
  <c r="H1005" i="2" s="1"/>
  <c r="E43" i="9"/>
  <c r="H1004" i="2" s="1"/>
  <c r="E42" i="9"/>
  <c r="H1003" i="2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 s="1"/>
  <c r="E16" i="9"/>
  <c r="H980" i="2" s="1"/>
  <c r="E15" i="9"/>
  <c r="H979" i="2" s="1"/>
  <c r="E14" i="9"/>
  <c r="D13" i="9"/>
  <c r="C13" i="9"/>
  <c r="H913" i="2" s="1"/>
  <c r="E11" i="9"/>
  <c r="H976" i="2" s="1"/>
  <c r="N42" i="8"/>
  <c r="H789" i="2" s="1"/>
  <c r="G42" i="8"/>
  <c r="J42" i="8"/>
  <c r="N40" i="8"/>
  <c r="G40" i="8"/>
  <c r="H577" i="2" s="1"/>
  <c r="N39" i="8"/>
  <c r="H786" i="2" s="1"/>
  <c r="G39" i="8"/>
  <c r="H576" i="2" s="1"/>
  <c r="N38" i="8"/>
  <c r="Q38" i="8" s="1"/>
  <c r="G38" i="8"/>
  <c r="J38" i="8"/>
  <c r="H575" i="2"/>
  <c r="N37" i="8"/>
  <c r="Q37" i="8" s="1"/>
  <c r="H874" i="2" s="1"/>
  <c r="H784" i="2"/>
  <c r="G37" i="8"/>
  <c r="H574" i="2" s="1"/>
  <c r="N36" i="8"/>
  <c r="G36" i="8"/>
  <c r="P35" i="8"/>
  <c r="H842" i="2" s="1"/>
  <c r="O35" i="8"/>
  <c r="H812" i="2"/>
  <c r="M35" i="8"/>
  <c r="H752" i="2" s="1"/>
  <c r="L35" i="8"/>
  <c r="H722" i="2"/>
  <c r="K35" i="8"/>
  <c r="H692" i="2" s="1"/>
  <c r="I35" i="8"/>
  <c r="H632" i="2" s="1"/>
  <c r="H35" i="8"/>
  <c r="H602" i="2" s="1"/>
  <c r="F35" i="8"/>
  <c r="H542" i="2" s="1"/>
  <c r="E35" i="8"/>
  <c r="D35" i="8"/>
  <c r="H482" i="2"/>
  <c r="N34" i="8"/>
  <c r="Q34" i="8" s="1"/>
  <c r="G34" i="8"/>
  <c r="H571" i="2" s="1"/>
  <c r="N33" i="8"/>
  <c r="H780" i="2"/>
  <c r="Q33" i="8"/>
  <c r="H870" i="2" s="1"/>
  <c r="G33" i="8"/>
  <c r="N32" i="8"/>
  <c r="H779" i="2"/>
  <c r="Q32" i="8"/>
  <c r="H869" i="2" s="1"/>
  <c r="G32" i="8"/>
  <c r="N31" i="8"/>
  <c r="Q31" i="8" s="1"/>
  <c r="H868" i="2" s="1"/>
  <c r="H778" i="2"/>
  <c r="G31" i="8"/>
  <c r="J31" i="8" s="1"/>
  <c r="H658" i="2" s="1"/>
  <c r="P30" i="8"/>
  <c r="H837" i="2" s="1"/>
  <c r="O30" i="8"/>
  <c r="H807" i="2"/>
  <c r="M30" i="8"/>
  <c r="L30" i="8"/>
  <c r="H717" i="2" s="1"/>
  <c r="L41" i="8"/>
  <c r="H728" i="2"/>
  <c r="K30" i="8"/>
  <c r="H687" i="2" s="1"/>
  <c r="I30" i="8"/>
  <c r="H30" i="8"/>
  <c r="H597" i="2" s="1"/>
  <c r="F30" i="8"/>
  <c r="H537" i="2"/>
  <c r="E30" i="8"/>
  <c r="H507" i="2"/>
  <c r="D30" i="8"/>
  <c r="D41" i="8" s="1"/>
  <c r="H488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R27" i="8" s="1"/>
  <c r="H895" i="2" s="1"/>
  <c r="N26" i="8"/>
  <c r="Q26" i="8"/>
  <c r="H864" i="2"/>
  <c r="G26" i="8"/>
  <c r="N25" i="8"/>
  <c r="H773" i="2" s="1"/>
  <c r="G25" i="8"/>
  <c r="N24" i="8"/>
  <c r="Q24" i="8" s="1"/>
  <c r="H862" i="2" s="1"/>
  <c r="G24" i="8"/>
  <c r="N23" i="8"/>
  <c r="Q23" i="8"/>
  <c r="G23" i="8"/>
  <c r="J23" i="8" s="1"/>
  <c r="N22" i="8"/>
  <c r="H771" i="2" s="1"/>
  <c r="G22" i="8"/>
  <c r="J22" i="8" s="1"/>
  <c r="H651" i="2" s="1"/>
  <c r="N20" i="8"/>
  <c r="G20" i="8"/>
  <c r="J20" i="8" s="1"/>
  <c r="P19" i="8"/>
  <c r="O19" i="8"/>
  <c r="M19" i="8"/>
  <c r="H739" i="2" s="1"/>
  <c r="L19" i="8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H768" i="2" s="1"/>
  <c r="G18" i="8"/>
  <c r="N17" i="8"/>
  <c r="Q17" i="8" s="1"/>
  <c r="H857" i="2" s="1"/>
  <c r="G17" i="8"/>
  <c r="H557" i="2" s="1"/>
  <c r="N16" i="8"/>
  <c r="G16" i="8"/>
  <c r="N15" i="8"/>
  <c r="G15" i="8"/>
  <c r="N14" i="8"/>
  <c r="H764" i="2" s="1"/>
  <c r="G14" i="8"/>
  <c r="H554" i="2" s="1"/>
  <c r="N13" i="8"/>
  <c r="H763" i="2" s="1"/>
  <c r="G13" i="8"/>
  <c r="H553" i="2" s="1"/>
  <c r="N12" i="8"/>
  <c r="G12" i="8"/>
  <c r="H55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/>
  <c r="G26" i="7"/>
  <c r="H319" i="2" s="1"/>
  <c r="F26" i="7"/>
  <c r="H297" i="2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 s="1"/>
  <c r="F23" i="7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I14" i="7"/>
  <c r="H351" i="2"/>
  <c r="H14" i="7"/>
  <c r="H329" i="2" s="1"/>
  <c r="G14" i="7"/>
  <c r="H307" i="2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F13" i="7"/>
  <c r="H284" i="2" s="1"/>
  <c r="E13" i="7"/>
  <c r="H262" i="2" s="1"/>
  <c r="D13" i="7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45" i="6" s="1"/>
  <c r="C92" i="4"/>
  <c r="C47" i="6" s="1"/>
  <c r="H215" i="2" s="1"/>
  <c r="D79" i="4"/>
  <c r="D85" i="4" s="1"/>
  <c r="C79" i="4"/>
  <c r="H58" i="2" s="1"/>
  <c r="D76" i="4"/>
  <c r="C76" i="4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D20" i="4"/>
  <c r="C20" i="4"/>
  <c r="H18" i="4"/>
  <c r="C13" i="7" s="1"/>
  <c r="G18" i="4"/>
  <c r="H79" i="2" s="1"/>
  <c r="N30" i="8"/>
  <c r="Q30" i="8" s="1"/>
  <c r="H867" i="2" s="1"/>
  <c r="C85" i="4"/>
  <c r="H64" i="2" s="1"/>
  <c r="H17" i="7"/>
  <c r="H332" i="2" s="1"/>
  <c r="H945" i="2"/>
  <c r="H627" i="2"/>
  <c r="H1033" i="2"/>
  <c r="H560" i="2"/>
  <c r="H1172" i="2"/>
  <c r="F87" i="9"/>
  <c r="H1303" i="2"/>
  <c r="H829" i="2"/>
  <c r="Q22" i="8"/>
  <c r="H747" i="2"/>
  <c r="H1121" i="2"/>
  <c r="N35" i="8"/>
  <c r="H782" i="2" s="1"/>
  <c r="O41" i="8"/>
  <c r="H818" i="2" s="1"/>
  <c r="H561" i="2"/>
  <c r="H565" i="2"/>
  <c r="H1244" i="2"/>
  <c r="H1299" i="2"/>
  <c r="C21" i="9"/>
  <c r="H921" i="2" s="1"/>
  <c r="H918" i="2"/>
  <c r="C75" i="2"/>
  <c r="C83" i="2"/>
  <c r="C91" i="2"/>
  <c r="C99" i="2"/>
  <c r="C107" i="2"/>
  <c r="C115" i="2"/>
  <c r="C123" i="2"/>
  <c r="C132" i="2"/>
  <c r="C140" i="2"/>
  <c r="C148" i="2"/>
  <c r="C156" i="2"/>
  <c r="C164" i="2"/>
  <c r="C172" i="2"/>
  <c r="C72" i="2"/>
  <c r="C64" i="2"/>
  <c r="C56" i="2"/>
  <c r="C48" i="2"/>
  <c r="C40" i="2"/>
  <c r="C32" i="2"/>
  <c r="C24" i="2"/>
  <c r="C16" i="2"/>
  <c r="C8" i="2"/>
  <c r="A5" i="9"/>
  <c r="C1329" i="2"/>
  <c r="C1321" i="2"/>
  <c r="C1313" i="2"/>
  <c r="C1305" i="2"/>
  <c r="C1297" i="2"/>
  <c r="C1291" i="2"/>
  <c r="C1287" i="2"/>
  <c r="C1283" i="2"/>
  <c r="C1279" i="2"/>
  <c r="C1275" i="2"/>
  <c r="C1271" i="2"/>
  <c r="C1267" i="2"/>
  <c r="C1263" i="2"/>
  <c r="C1259" i="2"/>
  <c r="C1255" i="2"/>
  <c r="C1251" i="2"/>
  <c r="C1247" i="2"/>
  <c r="C1243" i="2"/>
  <c r="C1239" i="2"/>
  <c r="C1235" i="2"/>
  <c r="C1231" i="2"/>
  <c r="C1227" i="2"/>
  <c r="C1223" i="2"/>
  <c r="C1219" i="2"/>
  <c r="C1215" i="2"/>
  <c r="C1211" i="2"/>
  <c r="C1207" i="2"/>
  <c r="C1203" i="2"/>
  <c r="C1199" i="2"/>
  <c r="C1194" i="2"/>
  <c r="C1190" i="2"/>
  <c r="C1186" i="2"/>
  <c r="C1182" i="2"/>
  <c r="C1178" i="2"/>
  <c r="C1174" i="2"/>
  <c r="C1170" i="2"/>
  <c r="C1166" i="2"/>
  <c r="C1162" i="2"/>
  <c r="C1158" i="2"/>
  <c r="C1154" i="2"/>
  <c r="C1150" i="2"/>
  <c r="C1146" i="2"/>
  <c r="C1142" i="2"/>
  <c r="C1138" i="2"/>
  <c r="C1134" i="2"/>
  <c r="C1130" i="2"/>
  <c r="C1126" i="2"/>
  <c r="C1122" i="2"/>
  <c r="C1118" i="2"/>
  <c r="C1114" i="2"/>
  <c r="C1110" i="2"/>
  <c r="C1106" i="2"/>
  <c r="C1102" i="2"/>
  <c r="C1098" i="2"/>
  <c r="C1094" i="2"/>
  <c r="C1090" i="2"/>
  <c r="C1086" i="2"/>
  <c r="C1082" i="2"/>
  <c r="C1078" i="2"/>
  <c r="C1074" i="2"/>
  <c r="C1070" i="2"/>
  <c r="C1066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I17" i="7"/>
  <c r="H354" i="2" s="1"/>
  <c r="H772" i="2"/>
  <c r="H1193" i="2"/>
  <c r="C79" i="11"/>
  <c r="H1300" i="2" s="1"/>
  <c r="H438" i="2"/>
  <c r="H228" i="2"/>
  <c r="L23" i="7"/>
  <c r="H426" i="2" s="1"/>
  <c r="H404" i="2"/>
  <c r="E26" i="9"/>
  <c r="H987" i="2" s="1"/>
  <c r="H1002" i="2"/>
  <c r="I27" i="10"/>
  <c r="H1294" i="2" s="1"/>
  <c r="H240" i="2"/>
  <c r="D17" i="7"/>
  <c r="H244" i="2" s="1"/>
  <c r="H241" i="2"/>
  <c r="H570" i="2"/>
  <c r="J33" i="8"/>
  <c r="R33" i="8" s="1"/>
  <c r="H900" i="2" s="1"/>
  <c r="H861" i="2"/>
  <c r="H558" i="2"/>
  <c r="J18" i="8"/>
  <c r="H648" i="2" s="1"/>
  <c r="H774" i="2"/>
  <c r="E41" i="8"/>
  <c r="H518" i="2" s="1"/>
  <c r="H512" i="2"/>
  <c r="H785" i="2"/>
  <c r="P41" i="8"/>
  <c r="H569" i="2"/>
  <c r="J32" i="8"/>
  <c r="H659" i="2" s="1"/>
  <c r="E13" i="14"/>
  <c r="H1297" i="2"/>
  <c r="E14" i="14"/>
  <c r="J40" i="8"/>
  <c r="P43" i="8"/>
  <c r="H850" i="2" s="1"/>
  <c r="H848" i="2"/>
  <c r="H667" i="2"/>
  <c r="H871" i="2"/>
  <c r="H669" i="2"/>
  <c r="H665" i="2"/>
  <c r="H781" i="2"/>
  <c r="Q27" i="8"/>
  <c r="H865" i="2"/>
  <c r="Q39" i="8"/>
  <c r="H876" i="2"/>
  <c r="Q42" i="8"/>
  <c r="H879" i="2"/>
  <c r="H579" i="2"/>
  <c r="R42" i="8"/>
  <c r="H909" i="2" s="1"/>
  <c r="R38" i="8" l="1"/>
  <c r="H905" i="2" s="1"/>
  <c r="H875" i="2"/>
  <c r="H660" i="2"/>
  <c r="L19" i="7"/>
  <c r="H422" i="2" s="1"/>
  <c r="K17" i="7"/>
  <c r="H398" i="2" s="1"/>
  <c r="G35" i="8"/>
  <c r="I41" i="8"/>
  <c r="H638" i="2" s="1"/>
  <c r="I18" i="10"/>
  <c r="H1286" i="2" s="1"/>
  <c r="F27" i="11"/>
  <c r="H1326" i="2" s="1"/>
  <c r="R32" i="8"/>
  <c r="H899" i="2" s="1"/>
  <c r="E79" i="11"/>
  <c r="H1320" i="2" s="1"/>
  <c r="R22" i="8"/>
  <c r="H891" i="2" s="1"/>
  <c r="E149" i="11"/>
  <c r="H1325" i="2" s="1"/>
  <c r="K41" i="8"/>
  <c r="H698" i="2" s="1"/>
  <c r="H777" i="2"/>
  <c r="M17" i="7"/>
  <c r="H41" i="8"/>
  <c r="J37" i="8"/>
  <c r="D68" i="9"/>
  <c r="H1065" i="2" s="1"/>
  <c r="E82" i="9"/>
  <c r="H1119" i="2" s="1"/>
  <c r="E15" i="14"/>
  <c r="D15" i="14" s="1"/>
  <c r="H950" i="2"/>
  <c r="Q18" i="8"/>
  <c r="F41" i="8"/>
  <c r="H548" i="2" s="1"/>
  <c r="F61" i="11"/>
  <c r="H1328" i="2" s="1"/>
  <c r="F97" i="11"/>
  <c r="H1331" i="2" s="1"/>
  <c r="Q35" i="8"/>
  <c r="H872" i="2" s="1"/>
  <c r="E54" i="9"/>
  <c r="H1094" i="2" s="1"/>
  <c r="F114" i="11"/>
  <c r="H1332" i="2" s="1"/>
  <c r="F148" i="11"/>
  <c r="H1334" i="2" s="1"/>
  <c r="J14" i="8"/>
  <c r="H644" i="2" s="1"/>
  <c r="C1065" i="2"/>
  <c r="C1069" i="2"/>
  <c r="C1073" i="2"/>
  <c r="C1077" i="2"/>
  <c r="C1081" i="2"/>
  <c r="C1085" i="2"/>
  <c r="C1089" i="2"/>
  <c r="C1093" i="2"/>
  <c r="C1097" i="2"/>
  <c r="C1101" i="2"/>
  <c r="C1105" i="2"/>
  <c r="C1109" i="2"/>
  <c r="C1113" i="2"/>
  <c r="C1117" i="2"/>
  <c r="C1121" i="2"/>
  <c r="C1125" i="2"/>
  <c r="C1129" i="2"/>
  <c r="C1133" i="2"/>
  <c r="C1137" i="2"/>
  <c r="C1141" i="2"/>
  <c r="C1145" i="2"/>
  <c r="C1149" i="2"/>
  <c r="C1153" i="2"/>
  <c r="C1157" i="2"/>
  <c r="C1161" i="2"/>
  <c r="C1165" i="2"/>
  <c r="C1169" i="2"/>
  <c r="C1173" i="2"/>
  <c r="C1177" i="2"/>
  <c r="C1181" i="2"/>
  <c r="C1185" i="2"/>
  <c r="C1189" i="2"/>
  <c r="C1193" i="2"/>
  <c r="C1198" i="2"/>
  <c r="C1202" i="2"/>
  <c r="C1206" i="2"/>
  <c r="C1210" i="2"/>
  <c r="C1214" i="2"/>
  <c r="C1218" i="2"/>
  <c r="C1222" i="2"/>
  <c r="C1226" i="2"/>
  <c r="C1230" i="2"/>
  <c r="C1234" i="2"/>
  <c r="C1238" i="2"/>
  <c r="C1242" i="2"/>
  <c r="C1246" i="2"/>
  <c r="C1250" i="2"/>
  <c r="C1254" i="2"/>
  <c r="C1258" i="2"/>
  <c r="C1262" i="2"/>
  <c r="C1266" i="2"/>
  <c r="C1270" i="2"/>
  <c r="C1274" i="2"/>
  <c r="C1278" i="2"/>
  <c r="C1282" i="2"/>
  <c r="C1286" i="2"/>
  <c r="C1290" i="2"/>
  <c r="C1294" i="2"/>
  <c r="C1303" i="2"/>
  <c r="C1311" i="2"/>
  <c r="C1319" i="2"/>
  <c r="C1327" i="2"/>
  <c r="C1335" i="2"/>
  <c r="C6" i="2"/>
  <c r="C14" i="2"/>
  <c r="C22" i="2"/>
  <c r="C30" i="2"/>
  <c r="C38" i="2"/>
  <c r="C46" i="2"/>
  <c r="C54" i="2"/>
  <c r="C62" i="2"/>
  <c r="C70" i="2"/>
  <c r="C174" i="2"/>
  <c r="C166" i="2"/>
  <c r="C158" i="2"/>
  <c r="C150" i="2"/>
  <c r="C142" i="2"/>
  <c r="C134" i="2"/>
  <c r="C125" i="2"/>
  <c r="C117" i="2"/>
  <c r="C109" i="2"/>
  <c r="C101" i="2"/>
  <c r="C93" i="2"/>
  <c r="C85" i="2"/>
  <c r="C77" i="2"/>
  <c r="C1067" i="2"/>
  <c r="C1071" i="2"/>
  <c r="C1075" i="2"/>
  <c r="C1079" i="2"/>
  <c r="C1083" i="2"/>
  <c r="C1087" i="2"/>
  <c r="C1091" i="2"/>
  <c r="C1095" i="2"/>
  <c r="C1099" i="2"/>
  <c r="C1103" i="2"/>
  <c r="C1107" i="2"/>
  <c r="C1111" i="2"/>
  <c r="C1115" i="2"/>
  <c r="C1119" i="2"/>
  <c r="C1123" i="2"/>
  <c r="C1127" i="2"/>
  <c r="C1131" i="2"/>
  <c r="C1135" i="2"/>
  <c r="C1139" i="2"/>
  <c r="C1143" i="2"/>
  <c r="C1147" i="2"/>
  <c r="C1151" i="2"/>
  <c r="C1155" i="2"/>
  <c r="C1159" i="2"/>
  <c r="C1163" i="2"/>
  <c r="C1167" i="2"/>
  <c r="C1171" i="2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9" i="2"/>
  <c r="C1307" i="2"/>
  <c r="C1315" i="2"/>
  <c r="C1323" i="2"/>
  <c r="C1331" i="2"/>
  <c r="A6" i="4"/>
  <c r="C10" i="2"/>
  <c r="C18" i="2"/>
  <c r="C26" i="2"/>
  <c r="C34" i="2"/>
  <c r="C42" i="2"/>
  <c r="C50" i="2"/>
  <c r="C58" i="2"/>
  <c r="C66" i="2"/>
  <c r="C178" i="2"/>
  <c r="C170" i="2"/>
  <c r="C162" i="2"/>
  <c r="C154" i="2"/>
  <c r="C146" i="2"/>
  <c r="C138" i="2"/>
  <c r="C130" i="2"/>
  <c r="C121" i="2"/>
  <c r="C113" i="2"/>
  <c r="C105" i="2"/>
  <c r="C97" i="2"/>
  <c r="C89" i="2"/>
  <c r="C81" i="2"/>
  <c r="C73" i="2"/>
  <c r="C1064" i="2"/>
  <c r="C1068" i="2"/>
  <c r="C1072" i="2"/>
  <c r="C1076" i="2"/>
  <c r="C1080" i="2"/>
  <c r="C1084" i="2"/>
  <c r="C1088" i="2"/>
  <c r="C1092" i="2"/>
  <c r="C1096" i="2"/>
  <c r="C1100" i="2"/>
  <c r="C1104" i="2"/>
  <c r="C1108" i="2"/>
  <c r="C1112" i="2"/>
  <c r="C1116" i="2"/>
  <c r="C1120" i="2"/>
  <c r="C1124" i="2"/>
  <c r="C1128" i="2"/>
  <c r="C1132" i="2"/>
  <c r="C1136" i="2"/>
  <c r="C1140" i="2"/>
  <c r="C1144" i="2"/>
  <c r="C1148" i="2"/>
  <c r="C1152" i="2"/>
  <c r="C1156" i="2"/>
  <c r="C1160" i="2"/>
  <c r="C1164" i="2"/>
  <c r="C1168" i="2"/>
  <c r="C1172" i="2"/>
  <c r="C1176" i="2"/>
  <c r="C1180" i="2"/>
  <c r="C1184" i="2"/>
  <c r="C1188" i="2"/>
  <c r="C1192" i="2"/>
  <c r="C1197" i="2"/>
  <c r="C1201" i="2"/>
  <c r="C1205" i="2"/>
  <c r="C1209" i="2"/>
  <c r="C1213" i="2"/>
  <c r="C1217" i="2"/>
  <c r="C1221" i="2"/>
  <c r="C1225" i="2"/>
  <c r="C1229" i="2"/>
  <c r="C1233" i="2"/>
  <c r="C1237" i="2"/>
  <c r="C1241" i="2"/>
  <c r="C1245" i="2"/>
  <c r="C1249" i="2"/>
  <c r="C1253" i="2"/>
  <c r="C1257" i="2"/>
  <c r="C1261" i="2"/>
  <c r="C1265" i="2"/>
  <c r="C1269" i="2"/>
  <c r="C1273" i="2"/>
  <c r="C1277" i="2"/>
  <c r="C1281" i="2"/>
  <c r="C1285" i="2"/>
  <c r="C1289" i="2"/>
  <c r="C1293" i="2"/>
  <c r="C1301" i="2"/>
  <c r="C1309" i="2"/>
  <c r="C1317" i="2"/>
  <c r="C1325" i="2"/>
  <c r="C1333" i="2"/>
  <c r="C4" i="2"/>
  <c r="C12" i="2"/>
  <c r="C20" i="2"/>
  <c r="C28" i="2"/>
  <c r="C36" i="2"/>
  <c r="C44" i="2"/>
  <c r="C52" i="2"/>
  <c r="C60" i="2"/>
  <c r="C68" i="2"/>
  <c r="C176" i="2"/>
  <c r="C168" i="2"/>
  <c r="C160" i="2"/>
  <c r="C152" i="2"/>
  <c r="C144" i="2"/>
  <c r="C136" i="2"/>
  <c r="C128" i="2"/>
  <c r="C119" i="2"/>
  <c r="C111" i="2"/>
  <c r="C103" i="2"/>
  <c r="C95" i="2"/>
  <c r="C87" i="2"/>
  <c r="C79" i="2"/>
  <c r="D14" i="14"/>
  <c r="H477" i="2"/>
  <c r="J34" i="8"/>
  <c r="G30" i="8"/>
  <c r="Q14" i="8"/>
  <c r="H767" i="2"/>
  <c r="J11" i="8"/>
  <c r="H641" i="2" s="1"/>
  <c r="D44" i="6"/>
  <c r="D46" i="6" s="1"/>
  <c r="H1043" i="2"/>
  <c r="I31" i="7"/>
  <c r="I34" i="7" s="1"/>
  <c r="H371" i="2" s="1"/>
  <c r="E7" i="14"/>
  <c r="D45" i="9"/>
  <c r="H974" i="2" s="1"/>
  <c r="H964" i="2"/>
  <c r="C94" i="4"/>
  <c r="H71" i="2" s="1"/>
  <c r="D13" i="14"/>
  <c r="C46" i="4"/>
  <c r="H33" i="2" s="1"/>
  <c r="C9" i="14"/>
  <c r="B100" i="4"/>
  <c r="C48" i="8"/>
  <c r="B52" i="5"/>
  <c r="B56" i="6"/>
  <c r="B40" i="7"/>
  <c r="E35" i="9"/>
  <c r="H996" i="2" s="1"/>
  <c r="L18" i="7"/>
  <c r="H421" i="2" s="1"/>
  <c r="C46" i="8"/>
  <c r="B50" i="5"/>
  <c r="B31" i="10"/>
  <c r="B38" i="7"/>
  <c r="E92" i="9"/>
  <c r="H1129" i="2" s="1"/>
  <c r="E77" i="9"/>
  <c r="H1114" i="2" s="1"/>
  <c r="E73" i="9"/>
  <c r="H1110" i="2" s="1"/>
  <c r="C68" i="9"/>
  <c r="H1022" i="2" s="1"/>
  <c r="E43" i="8"/>
  <c r="H520" i="2" s="1"/>
  <c r="J17" i="8"/>
  <c r="H647" i="2" s="1"/>
  <c r="F43" i="8"/>
  <c r="H550" i="2" s="1"/>
  <c r="N28" i="8"/>
  <c r="Q28" i="8" s="1"/>
  <c r="H866" i="2" s="1"/>
  <c r="Q25" i="8"/>
  <c r="H863" i="2" s="1"/>
  <c r="H716" i="2"/>
  <c r="Q13" i="8"/>
  <c r="H853" i="2" s="1"/>
  <c r="H529" i="2"/>
  <c r="J13" i="8"/>
  <c r="H568" i="2"/>
  <c r="G41" i="8"/>
  <c r="H578" i="2" s="1"/>
  <c r="H761" i="2"/>
  <c r="R14" i="8"/>
  <c r="H884" i="2" s="1"/>
  <c r="J12" i="8"/>
  <c r="H642" i="2" s="1"/>
  <c r="R11" i="8"/>
  <c r="H881" i="2" s="1"/>
  <c r="D15" i="12"/>
  <c r="G31" i="5"/>
  <c r="H170" i="2" s="1"/>
  <c r="D3" i="12"/>
  <c r="C31" i="5"/>
  <c r="H31" i="5"/>
  <c r="H36" i="5" s="1"/>
  <c r="D31" i="5"/>
  <c r="G56" i="4"/>
  <c r="H107" i="2" s="1"/>
  <c r="H87" i="2"/>
  <c r="H57" i="2"/>
  <c r="L13" i="7"/>
  <c r="H416" i="2" s="1"/>
  <c r="C17" i="7"/>
  <c r="C31" i="7" s="1"/>
  <c r="H218" i="2"/>
  <c r="H442" i="2"/>
  <c r="M31" i="7"/>
  <c r="J41" i="8"/>
  <c r="H476" i="2"/>
  <c r="G28" i="8"/>
  <c r="H854" i="2"/>
  <c r="E40" i="9"/>
  <c r="H1001" i="2" s="1"/>
  <c r="K31" i="7"/>
  <c r="D43" i="8"/>
  <c r="H490" i="2" s="1"/>
  <c r="C45" i="9"/>
  <c r="G19" i="8"/>
  <c r="H1167" i="2"/>
  <c r="F98" i="9"/>
  <c r="C56" i="4"/>
  <c r="H41" i="2" s="1"/>
  <c r="H11" i="2"/>
  <c r="C10" i="14"/>
  <c r="H69" i="2"/>
  <c r="J15" i="8"/>
  <c r="H555" i="2"/>
  <c r="H799" i="2"/>
  <c r="O43" i="8"/>
  <c r="H820" i="2" s="1"/>
  <c r="Q20" i="8"/>
  <c r="H860" i="2" s="1"/>
  <c r="H770" i="2"/>
  <c r="H1028" i="2"/>
  <c r="C98" i="9"/>
  <c r="R20" i="8"/>
  <c r="H890" i="2" s="1"/>
  <c r="H564" i="2"/>
  <c r="J26" i="8"/>
  <c r="H1302" i="2"/>
  <c r="C149" i="11"/>
  <c r="H1305" i="2" s="1"/>
  <c r="J39" i="8"/>
  <c r="H655" i="2"/>
  <c r="L26" i="7"/>
  <c r="H429" i="2" s="1"/>
  <c r="F79" i="11"/>
  <c r="H1330" i="2" s="1"/>
  <c r="E12" i="14"/>
  <c r="D12" i="14" s="1"/>
  <c r="H37" i="4"/>
  <c r="H95" i="4" s="1"/>
  <c r="D87" i="9"/>
  <c r="D46" i="4"/>
  <c r="D56" i="4" s="1"/>
  <c r="H334" i="2"/>
  <c r="H31" i="7"/>
  <c r="H294" i="2"/>
  <c r="F31" i="7"/>
  <c r="Q15" i="8"/>
  <c r="H855" i="2" s="1"/>
  <c r="H765" i="2"/>
  <c r="J25" i="8"/>
  <c r="H563" i="2"/>
  <c r="H306" i="2"/>
  <c r="G17" i="7"/>
  <c r="H310" i="2" s="1"/>
  <c r="H373" i="2"/>
  <c r="J17" i="7"/>
  <c r="H376" i="2" s="1"/>
  <c r="Q16" i="8"/>
  <c r="H856" i="2" s="1"/>
  <c r="H766" i="2"/>
  <c r="K43" i="8"/>
  <c r="H700" i="2" s="1"/>
  <c r="C44" i="6"/>
  <c r="H211" i="2"/>
  <c r="L43" i="8"/>
  <c r="H730" i="2" s="1"/>
  <c r="N19" i="8"/>
  <c r="D31" i="7"/>
  <c r="L14" i="7"/>
  <c r="H417" i="2" s="1"/>
  <c r="F107" i="9"/>
  <c r="H1195" i="2" s="1"/>
  <c r="H650" i="2"/>
  <c r="E58" i="9"/>
  <c r="H1098" i="2" s="1"/>
  <c r="H709" i="2"/>
  <c r="G26" i="4"/>
  <c r="H82" i="2"/>
  <c r="G71" i="4"/>
  <c r="H110" i="2"/>
  <c r="J16" i="8"/>
  <c r="H556" i="2"/>
  <c r="J24" i="8"/>
  <c r="H562" i="2"/>
  <c r="Q40" i="8"/>
  <c r="H877" i="2" s="1"/>
  <c r="H787" i="2"/>
  <c r="E13" i="9"/>
  <c r="H978" i="2"/>
  <c r="D94" i="4"/>
  <c r="R23" i="8"/>
  <c r="M41" i="8"/>
  <c r="H573" i="2"/>
  <c r="J36" i="8"/>
  <c r="E18" i="9"/>
  <c r="H982" i="2" s="1"/>
  <c r="E17" i="7"/>
  <c r="H1131" i="2"/>
  <c r="H762" i="2"/>
  <c r="Q12" i="8"/>
  <c r="R31" i="8"/>
  <c r="H898" i="2" s="1"/>
  <c r="H783" i="2"/>
  <c r="Q36" i="8"/>
  <c r="H873" i="2" s="1"/>
  <c r="F131" i="11"/>
  <c r="B153" i="11"/>
  <c r="B113" i="9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B54" i="6"/>
  <c r="B111" i="9"/>
  <c r="B98" i="4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R17" i="8" l="1"/>
  <c r="H887" i="2" s="1"/>
  <c r="H858" i="2"/>
  <c r="R18" i="8"/>
  <c r="H888" i="2" s="1"/>
  <c r="H664" i="2"/>
  <c r="R37" i="8"/>
  <c r="H904" i="2" s="1"/>
  <c r="H608" i="2"/>
  <c r="H43" i="8"/>
  <c r="H610" i="2" s="1"/>
  <c r="I43" i="8"/>
  <c r="H640" i="2" s="1"/>
  <c r="J35" i="8"/>
  <c r="H572" i="2"/>
  <c r="D46" i="9"/>
  <c r="H975" i="2" s="1"/>
  <c r="H567" i="2"/>
  <c r="J30" i="8"/>
  <c r="H661" i="2"/>
  <c r="R34" i="8"/>
  <c r="H901" i="2" s="1"/>
  <c r="H776" i="2"/>
  <c r="R13" i="8"/>
  <c r="H883" i="2" s="1"/>
  <c r="H368" i="2"/>
  <c r="E68" i="9"/>
  <c r="H1108" i="2" s="1"/>
  <c r="E9" i="14"/>
  <c r="D9" i="14" s="1"/>
  <c r="H213" i="2"/>
  <c r="G33" i="5"/>
  <c r="H171" i="2" s="1"/>
  <c r="E87" i="9"/>
  <c r="H643" i="2"/>
  <c r="C33" i="5"/>
  <c r="H144" i="2" s="1"/>
  <c r="G36" i="5"/>
  <c r="H174" i="2" s="1"/>
  <c r="C36" i="5"/>
  <c r="H147" i="2" s="1"/>
  <c r="H143" i="2"/>
  <c r="H33" i="5"/>
  <c r="D33" i="5"/>
  <c r="D36" i="5"/>
  <c r="J31" i="7"/>
  <c r="H390" i="2" s="1"/>
  <c r="D95" i="4"/>
  <c r="H559" i="2"/>
  <c r="J19" i="8"/>
  <c r="G43" i="8"/>
  <c r="H580" i="2" s="1"/>
  <c r="E31" i="7"/>
  <c r="H266" i="2"/>
  <c r="H758" i="2"/>
  <c r="M43" i="8"/>
  <c r="H760" i="2" s="1"/>
  <c r="H646" i="2"/>
  <c r="R16" i="8"/>
  <c r="H886" i="2" s="1"/>
  <c r="H86" i="2"/>
  <c r="G37" i="4"/>
  <c r="D34" i="7"/>
  <c r="H261" i="2" s="1"/>
  <c r="H258" i="2"/>
  <c r="H212" i="2"/>
  <c r="C46" i="6"/>
  <c r="H346" i="2"/>
  <c r="H34" i="7"/>
  <c r="H349" i="2" s="1"/>
  <c r="D98" i="9"/>
  <c r="H1081" i="2"/>
  <c r="R15" i="8"/>
  <c r="H885" i="2" s="1"/>
  <c r="H645" i="2"/>
  <c r="H942" i="2"/>
  <c r="C46" i="9"/>
  <c r="H943" i="2" s="1"/>
  <c r="G31" i="7"/>
  <c r="C34" i="7"/>
  <c r="H236" i="2"/>
  <c r="F149" i="11"/>
  <c r="H1335" i="2" s="1"/>
  <c r="H1333" i="2"/>
  <c r="R12" i="8"/>
  <c r="H882" i="2" s="1"/>
  <c r="H852" i="2"/>
  <c r="H769" i="2"/>
  <c r="Q19" i="8"/>
  <c r="C99" i="9"/>
  <c r="H1050" i="2" s="1"/>
  <c r="H1049" i="2"/>
  <c r="H1178" i="2"/>
  <c r="F99" i="9"/>
  <c r="H1179" i="2" s="1"/>
  <c r="J28" i="8"/>
  <c r="H566" i="2"/>
  <c r="H668" i="2"/>
  <c r="R40" i="8"/>
  <c r="H907" i="2" s="1"/>
  <c r="H653" i="2"/>
  <c r="R25" i="8"/>
  <c r="H893" i="2" s="1"/>
  <c r="H666" i="2"/>
  <c r="R39" i="8"/>
  <c r="H906" i="2" s="1"/>
  <c r="H456" i="2"/>
  <c r="M34" i="7"/>
  <c r="H459" i="2" s="1"/>
  <c r="R36" i="8"/>
  <c r="H903" i="2" s="1"/>
  <c r="H663" i="2"/>
  <c r="E21" i="9"/>
  <c r="H985" i="2" s="1"/>
  <c r="H977" i="2"/>
  <c r="R24" i="8"/>
  <c r="H892" i="2" s="1"/>
  <c r="H652" i="2"/>
  <c r="G79" i="4"/>
  <c r="H120" i="2"/>
  <c r="N41" i="8"/>
  <c r="N43" i="8" s="1"/>
  <c r="H790" i="2" s="1"/>
  <c r="E45" i="9"/>
  <c r="F34" i="7"/>
  <c r="H305" i="2" s="1"/>
  <c r="H302" i="2"/>
  <c r="H654" i="2"/>
  <c r="R26" i="8"/>
  <c r="H894" i="2" s="1"/>
  <c r="H412" i="2"/>
  <c r="K34" i="7"/>
  <c r="H415" i="2" s="1"/>
  <c r="H222" i="2"/>
  <c r="L17" i="7"/>
  <c r="H420" i="2" s="1"/>
  <c r="C95" i="4"/>
  <c r="H662" i="2" l="1"/>
  <c r="R35" i="8"/>
  <c r="H902" i="2" s="1"/>
  <c r="R30" i="8"/>
  <c r="H897" i="2" s="1"/>
  <c r="H657" i="2"/>
  <c r="J34" i="7"/>
  <c r="H393" i="2" s="1"/>
  <c r="L31" i="7"/>
  <c r="H434" i="2" s="1"/>
  <c r="H1124" i="2"/>
  <c r="E98" i="9"/>
  <c r="D8" i="12"/>
  <c r="C42" i="5"/>
  <c r="H153" i="2" s="1"/>
  <c r="C37" i="5"/>
  <c r="H148" i="2" s="1"/>
  <c r="G37" i="5"/>
  <c r="H175" i="2" s="1"/>
  <c r="H37" i="5"/>
  <c r="D42" i="5"/>
  <c r="D45" i="5" s="1"/>
  <c r="D37" i="5"/>
  <c r="H1092" i="2"/>
  <c r="D99" i="9"/>
  <c r="H1093" i="2" s="1"/>
  <c r="J43" i="8"/>
  <c r="H670" i="2" s="1"/>
  <c r="R19" i="8"/>
  <c r="H649" i="2"/>
  <c r="D6" i="12"/>
  <c r="C6" i="14"/>
  <c r="H72" i="2"/>
  <c r="D16" i="12"/>
  <c r="R28" i="8"/>
  <c r="H896" i="2" s="1"/>
  <c r="H656" i="2"/>
  <c r="H239" i="2"/>
  <c r="H859" i="2"/>
  <c r="H124" i="2"/>
  <c r="D12" i="12"/>
  <c r="D10" i="12"/>
  <c r="D13" i="12"/>
  <c r="D11" i="12"/>
  <c r="D5" i="12"/>
  <c r="G34" i="7"/>
  <c r="H327" i="2" s="1"/>
  <c r="H324" i="2"/>
  <c r="H280" i="2"/>
  <c r="E34" i="7"/>
  <c r="H283" i="2" s="1"/>
  <c r="H788" i="2"/>
  <c r="Q41" i="8"/>
  <c r="Q43" i="8" s="1"/>
  <c r="H880" i="2" s="1"/>
  <c r="E46" i="9"/>
  <c r="H1007" i="2" s="1"/>
  <c r="H1006" i="2"/>
  <c r="H214" i="2"/>
  <c r="E10" i="14"/>
  <c r="D10" i="14" s="1"/>
  <c r="C11" i="14"/>
  <c r="C7" i="14"/>
  <c r="D7" i="14" s="1"/>
  <c r="D4" i="12"/>
  <c r="H94" i="2"/>
  <c r="G95" i="4"/>
  <c r="D18" i="12"/>
  <c r="D21" i="12" l="1"/>
  <c r="D24" i="12" s="1"/>
  <c r="G42" i="5"/>
  <c r="G45" i="5" s="1"/>
  <c r="H179" i="2" s="1"/>
  <c r="C45" i="5"/>
  <c r="H156" i="2" s="1"/>
  <c r="G44" i="5"/>
  <c r="H178" i="2" s="1"/>
  <c r="E99" i="9"/>
  <c r="H1136" i="2" s="1"/>
  <c r="H1135" i="2"/>
  <c r="H42" i="5"/>
  <c r="H45" i="5" s="1"/>
  <c r="D19" i="12"/>
  <c r="H889" i="2"/>
  <c r="L34" i="7"/>
  <c r="E6" i="14"/>
  <c r="D6" i="14" s="1"/>
  <c r="H125" i="2"/>
  <c r="H878" i="2"/>
  <c r="R41" i="8"/>
  <c r="H908" i="2" s="1"/>
  <c r="D20" i="12"/>
  <c r="H44" i="5" l="1"/>
  <c r="D44" i="5"/>
  <c r="C44" i="5"/>
  <c r="H155" i="2" s="1"/>
  <c r="D22" i="12"/>
  <c r="D23" i="12"/>
  <c r="H176" i="2"/>
  <c r="R43" i="8"/>
  <c r="H910" i="2" s="1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<sst xmlns="http://schemas.openxmlformats.org/spreadsheetml/2006/main" count="4286" uniqueCount="998">
  <si>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</si>
  <si>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</si>
  <si>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</si>
  <si>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</si>
  <si>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</si>
  <si>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</si>
  <si>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</si>
  <si>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</si>
  <si>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</si>
  <si>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</si>
  <si>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</si>
  <si>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</si>
  <si>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</si>
  <si>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</si>
  <si>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</si>
  <si>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</si>
  <si>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</si>
  <si>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</si>
  <si>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</si>
  <si>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</si>
  <si>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</si>
  <si>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</si>
  <si>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</si>
  <si>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</si>
  <si>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</si>
  <si>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</si>
  <si>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</si>
  <si>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</si>
  <si>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</si>
  <si>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</si>
  <si>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</si>
  <si>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</si>
  <si>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</si>
  <si>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</si>
  <si>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</si>
  <si>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</si>
  <si>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</si>
  <si>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</si>
  <si>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</si>
  <si>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</si>
  <si>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</si>
  <si>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</si>
  <si>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</si>
  <si>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</si>
  <si>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</si>
  <si>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</si>
  <si>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</si>
  <si>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</si>
  <si>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</si>
  <si>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</si>
  <si>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</si>
  <si>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</si>
  <si>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</si>
  <si>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</si>
  <si>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</si>
  <si>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</si>
  <si>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</si>
  <si>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</si>
  <si>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</si>
  <si>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</si>
  <si>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</si>
  <si>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</si>
  <si>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</si>
  <si>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</si>
  <si>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</si>
  <si>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</si>
  <si>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</si>
  <si>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</si>
  <si>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</si>
  <si>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</si>
  <si>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</si>
  <si>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</si>
  <si>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</si>
  <si>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</si>
  <si>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</si>
  <si>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</si>
  <si>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</si>
  <si>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</si>
  <si>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</si>
  <si>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</si>
  <si>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</si>
  <si>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</si>
  <si>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</si>
  <si>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</si>
  <si>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</si>
  <si>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</si>
  <si>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</si>
  <si>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</si>
  <si>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</si>
  <si>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</si>
  <si>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</si>
  <si>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</si>
  <si>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</si>
  <si>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</si>
  <si>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</si>
  <si>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</si>
  <si>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</si>
  <si>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</si>
  <si>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</si>
  <si>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</si>
  <si>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</si>
  <si>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</si>
  <si>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</si>
  <si>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</si>
  <si>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</si>
  <si>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</si>
  <si>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</si>
  <si>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</si>
  <si>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</si>
  <si>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</si>
  <si>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</si>
  <si>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</si>
  <si>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</si>
  <si>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</si>
  <si>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</si>
  <si>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</si>
  <si>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</si>
  <si>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</si>
  <si>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</si>
  <si>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</si>
  <si>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</si>
  <si>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</si>
  <si>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</si>
  <si>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</si>
  <si>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</si>
  <si>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</si>
  <si>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</si>
  <si>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</si>
  <si>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</si>
  <si>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</si>
  <si>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</si>
  <si>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</si>
  <si>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</si>
  <si>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</si>
  <si>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</si>
  <si>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</si>
  <si>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</si>
  <si>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</si>
  <si>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</si>
  <si>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</si>
  <si>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</si>
  <si>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</si>
  <si>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</si>
  <si>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</si>
  <si>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</si>
  <si>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</si>
  <si>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</si>
  <si>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</si>
  <si>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</si>
  <si>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</si>
  <si>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</si>
  <si>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</si>
  <si>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</si>
  <si>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</si>
  <si>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</si>
  <si>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</si>
  <si>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</si>
  <si>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</si>
  <si>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</si>
  <si>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</si>
  <si>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</si>
  <si>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</si>
  <si>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</si>
  <si>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</si>
  <si>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</si>
  <si>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</si>
  <si>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</si>
  <si>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</si>
  <si>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</si>
  <si>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</si>
  <si>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</si>
  <si>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</si>
  <si>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</si>
  <si>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</si>
  <si>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</si>
  <si>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</si>
  <si>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</si>
  <si>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</si>
  <si>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</si>
  <si>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</si>
  <si>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</si>
  <si>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</si>
  <si>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</si>
  <si>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</si>
  <si>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</si>
  <si>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</si>
  <si>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</si>
  <si>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</si>
  <si>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</si>
  <si>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</si>
  <si>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</si>
  <si>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</si>
  <si>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</si>
  <si>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</si>
  <si>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</si>
  <si>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</si>
  <si>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</si>
  <si>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</si>
  <si>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</si>
  <si>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</si>
  <si>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</si>
  <si>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</si>
  <si>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</si>
  <si>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</si>
  <si>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</si>
  <si>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</si>
  <si>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</si>
  <si>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</si>
  <si>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</si>
  <si>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</si>
  <si>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</si>
  <si>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</si>
  <si>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</si>
  <si>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</si>
  <si>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</si>
  <si>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</si>
  <si>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</si>
  <si>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</si>
  <si>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</si>
  <si>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</si>
  <si>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</si>
  <si>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</si>
  <si>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</si>
  <si>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</si>
  <si>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</si>
  <si>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</si>
  <si>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</si>
  <si>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</si>
  <si>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</si>
  <si>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</si>
  <si>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</si>
  <si>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</si>
  <si>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</si>
  <si>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</si>
  <si>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</si>
  <si>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</si>
  <si>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</si>
  <si>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</si>
  <si>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</si>
  <si>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</si>
  <si>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</si>
  <si>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</si>
  <si>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</si>
  <si>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</si>
  <si>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</si>
  <si>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</si>
  <si>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</si>
  <si>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</si>
  <si>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</si>
  <si>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</si>
  <si>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</si>
  <si>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</si>
  <si>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</si>
  <si>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</si>
  <si>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</si>
  <si>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</si>
  <si>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</si>
  <si>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</si>
  <si>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</si>
  <si>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</si>
  <si>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</si>
  <si>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</si>
  <si>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</si>
  <si>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</si>
  <si>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</si>
  <si>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</si>
  <si>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</si>
  <si>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</si>
  <si>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</si>
  <si>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</si>
  <si>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</si>
  <si>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</si>
  <si>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</si>
  <si>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</si>
  <si>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</si>
  <si>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</si>
  <si>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</si>
  <si>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</si>
  <si>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</si>
  <si>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</si>
  <si>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</si>
  <si>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</si>
  <si>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</si>
  <si>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</si>
  <si>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</si>
  <si>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</si>
  <si>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</si>
  <si>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</si>
  <si>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</si>
  <si>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</si>
  <si>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</si>
  <si>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</si>
  <si>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</si>
  <si>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</si>
  <si>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</si>
  <si>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</si>
  <si>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</si>
  <si>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</si>
  <si>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</si>
  <si>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</si>
  <si>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</si>
  <si>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</si>
  <si>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</si>
  <si>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</si>
  <si>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</si>
  <si>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</si>
  <si>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</si>
  <si>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</si>
  <si>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</si>
  <si>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</si>
  <si>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</si>
  <si>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</si>
  <si>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</si>
  <si>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</si>
  <si>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</si>
  <si>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</si>
  <si>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</si>
  <si>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</si>
  <si>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</si>
  <si>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</si>
  <si>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</si>
  <si>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</si>
  <si>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</si>
  <si>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</si>
  <si>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</si>
  <si>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</si>
  <si>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</si>
  <si>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</si>
  <si>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</si>
  <si>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</si>
  <si>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</si>
  <si>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</si>
  <si>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</si>
  <si>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</si>
  <si>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</si>
  <si>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</si>
  <si>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</si>
  <si>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</si>
  <si>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</si>
  <si>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</si>
  <si>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</si>
  <si>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</si>
  <si>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</si>
  <si>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</si>
  <si>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</si>
  <si>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</si>
  <si>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</si>
  <si>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</si>
  <si>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</si>
  <si>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</si>
  <si>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</si>
  <si>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</si>
  <si>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</si>
  <si>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</si>
  <si>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</si>
  <si>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</si>
  <si>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</si>
  <si>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</si>
  <si>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</si>
  <si>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</si>
  <si>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</si>
  <si>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</si>
  <si>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</si>
  <si>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</si>
  <si>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</si>
  <si>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</si>
  <si>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</si>
  <si>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</si>
  <si>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</si>
  <si>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</si>
  <si>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</si>
  <si>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</si>
  <si>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</si>
  <si>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</si>
  <si>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</si>
  <si>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</si>
  <si>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</si>
  <si>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</si>
  <si>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</si>
  <si>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</si>
  <si>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</si>
  <si>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</si>
  <si>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</si>
  <si>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</si>
  <si>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</si>
  <si>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</si>
  <si>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</si>
  <si>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</si>
  <si>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</si>
  <si>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</si>
  <si>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</si>
  <si>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</si>
  <si>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</si>
  <si>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</si>
  <si>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</si>
  <si>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</si>
  <si>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</si>
  <si>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</si>
  <si>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</si>
  <si>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</si>
  <si>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</si>
  <si>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</si>
  <si>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</si>
  <si>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</si>
  <si>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</si>
  <si>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</si>
  <si>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</si>
  <si>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</si>
  <si>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</si>
  <si>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</si>
  <si>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</si>
  <si>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</si>
  <si>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</si>
  <si>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</si>
  <si>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</si>
  <si>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</si>
  <si>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</si>
  <si>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</si>
  <si>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</si>
  <si>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</si>
  <si>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</si>
  <si>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</si>
  <si>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</si>
  <si>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</si>
  <si>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</si>
  <si>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</si>
  <si>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</si>
  <si>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</si>
  <si>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</si>
  <si>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</si>
  <si>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</si>
  <si>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</si>
  <si>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</si>
  <si>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</si>
  <si>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</si>
  <si>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</si>
  <si>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</si>
  <si>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</si>
  <si>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</si>
  <si>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</si>
  <si>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</si>
  <si>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</si>
  <si>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</si>
  <si>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</si>
  <si>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</si>
  <si>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</si>
  <si>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</si>
  <si>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</si>
  <si>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</si>
  <si>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</si>
  <si>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</si>
  <si>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</si>
  <si>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</si>
  <si>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</si>
  <si>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</si>
  <si>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</si>
  <si>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</si>
  <si>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</si>
  <si>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</si>
  <si>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</si>
  <si>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</si>
  <si>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</si>
  <si>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</si>
  <si>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</si>
  <si>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</si>
  <si>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</si>
  <si>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</si>
  <si>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</si>
  <si>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</si>
  <si>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</si>
  <si>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</si>
  <si>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</si>
  <si>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</si>
  <si>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</si>
  <si>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</si>
  <si>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</si>
  <si>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</si>
  <si>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</si>
  <si>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</si>
  <si>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</si>
  <si>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</si>
  <si>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</si>
  <si>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</si>
  <si>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</si>
  <si>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</si>
  <si>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</si>
  <si>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</si>
  <si>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</si>
  <si>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</si>
  <si>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</si>
  <si>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</si>
  <si>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</si>
  <si>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</si>
  <si>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</si>
  <si>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</si>
  <si>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</si>
  <si>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</si>
  <si>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</si>
  <si>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</si>
  <si>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</si>
  <si>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</si>
  <si>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</si>
  <si>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</si>
  <si>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</si>
  <si>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</si>
  <si>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</si>
  <si>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</si>
  <si>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</si>
  <si>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</si>
  <si>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</si>
  <si>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</si>
  <si>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</si>
  <si>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</si>
  <si>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</si>
  <si>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</si>
  <si>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</si>
  <si>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</si>
  <si>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</si>
  <si>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</si>
  <si>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</si>
  <si>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</si>
  <si>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</si>
  <si>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</si>
  <si>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</si>
  <si>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</si>
  <si>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</si>
  <si>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</si>
  <si>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</si>
  <si>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</si>
  <si>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</si>
  <si>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</si>
  <si>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</si>
  <si>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</si>
  <si>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</si>
  <si>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</si>
  <si>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</si>
  <si>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</si>
  <si>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</si>
  <si>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</si>
  <si>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</si>
  <si>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</si>
  <si>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</si>
  <si>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</si>
  <si>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</si>
  <si>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</si>
  <si>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</si>
  <si>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</si>
  <si>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</si>
  <si>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</si>
  <si>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</si>
  <si>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</si>
  <si>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</si>
  <si>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</si>
  <si>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</si>
  <si>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</si>
  <si>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</si>
  <si>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</si>
  <si>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</si>
  <si>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</si>
  <si>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</si>
  <si>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</si>
  <si>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</si>
  <si>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</si>
  <si>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</si>
  <si>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</si>
  <si>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</si>
  <si>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</si>
  <si>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</si>
  <si>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</si>
  <si>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</si>
  <si>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</si>
  <si>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</si>
  <si>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</si>
  <si>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</si>
  <si>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</si>
  <si>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</si>
  <si>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</si>
  <si>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</si>
  <si>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</si>
  <si>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</si>
  <si>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</si>
  <si>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</si>
  <si>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</si>
  <si>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</si>
  <si>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</si>
  <si>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</si>
  <si>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</si>
  <si>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</si>
  <si>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</si>
  <si>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</si>
  <si>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</si>
  <si>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</si>
  <si>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</si>
  <si>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</si>
  <si>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</si>
  <si>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</si>
  <si>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</si>
  <si>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</si>
  <si>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</si>
  <si>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</si>
  <si>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</si>
  <si>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</si>
  <si>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</si>
  <si>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</si>
  <si>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</si>
  <si>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</si>
  <si>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</si>
  <si>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</si>
  <si>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</si>
  <si>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</si>
  <si>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</si>
  <si>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</si>
  <si>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</si>
  <si>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</si>
  <si>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</si>
  <si>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</si>
  <si>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</si>
  <si>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</si>
  <si>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</si>
  <si>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</si>
  <si>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</si>
  <si>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</si>
  <si>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</si>
  <si>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</si>
  <si>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</si>
  <si>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</si>
  <si>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</si>
  <si>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</si>
  <si>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</si>
  <si>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</si>
  <si>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</si>
  <si>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</si>
  <si>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</si>
  <si>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</si>
  <si>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</si>
  <si>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</si>
  <si>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</si>
  <si>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</si>
  <si>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</si>
  <si>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</si>
  <si>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</si>
  <si>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</si>
  <si>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</si>
  <si>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</si>
  <si>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</si>
  <si>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</si>
  <si>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</si>
  <si>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</si>
  <si>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</si>
  <si>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</si>
  <si>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</si>
  <si>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</si>
  <si>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</si>
  <si>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</si>
  <si>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</si>
  <si>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</si>
  <si>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</si>
  <si>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</si>
  <si>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</si>
  <si>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</si>
  <si>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</si>
  <si>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</si>
  <si>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</si>
  <si>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</si>
  <si>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</si>
  <si>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</si>
  <si>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</si>
  <si>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</si>
  <si>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</si>
  <si>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</si>
  <si>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</si>
  <si>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</si>
  <si>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</si>
  <si>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</si>
  <si>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</si>
  <si>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</si>
  <si>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</si>
  <si>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</si>
  <si>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</si>
  <si>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</si>
  <si>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</si>
  <si>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</si>
  <si>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</si>
  <si>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</si>
  <si>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</si>
  <si>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</si>
  <si>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</si>
  <si>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</si>
  <si>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</si>
  <si>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</si>
  <si>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</si>
  <si>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</si>
  <si>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</si>
  <si>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</si>
  <si>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</si>
  <si>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</si>
  <si>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</si>
  <si>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</si>
  <si>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</si>
  <si>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</si>
  <si>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</si>
  <si>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</si>
  <si>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</si>
  <si>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</si>
  <si>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</si>
  <si>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</si>
  <si>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</si>
  <si>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</si>
  <si>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</si>
  <si>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</si>
  <si>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</si>
  <si>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</si>
  <si>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</si>
  <si>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</si>
  <si>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</si>
  <si>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</si>
  <si>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</si>
  <si>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</si>
  <si>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</si>
  <si>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</si>
  <si>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</si>
  <si>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</si>
  <si>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</si>
  <si>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</si>
  <si>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</si>
  <si>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</si>
  <si>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</si>
  <si>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</si>
  <si>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</si>
  <si>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</si>
  <si>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</si>
  <si>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</si>
  <si>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</si>
  <si>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</si>
  <si>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</si>
  <si>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</si>
  <si>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</si>
  <si>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</si>
  <si>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</si>
  <si>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</si>
  <si>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</si>
  <si>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</si>
  <si>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</si>
  <si>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</si>
  <si>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</si>
  <si>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</si>
  <si>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</si>
  <si>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</si>
  <si>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</si>
  <si>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</si>
  <si>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</si>
  <si>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</si>
  <si>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</si>
  <si>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</si>
  <si>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</si>
  <si>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</si>
  <si>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</si>
  <si>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</si>
  <si>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</si>
  <si>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</si>
  <si>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</si>
  <si>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</si>
  <si>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</si>
  <si>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</si>
  <si>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</si>
  <si>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</si>
  <si>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</si>
  <si>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</si>
  <si>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</si>
  <si>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</si>
  <si>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</si>
  <si>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</si>
  <si>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</si>
  <si>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</si>
  <si>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</si>
  <si>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</si>
  <si>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</si>
  <si>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</si>
  <si>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</si>
  <si>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</si>
  <si>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</si>
  <si>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</si>
  <si>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</si>
  <si>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</si>
  <si>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</si>
  <si>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</si>
  <si>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</si>
  <si>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</si>
  <si>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</si>
  <si>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</si>
  <si>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</si>
  <si>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</si>
  <si>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</si>
  <si>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</si>
  <si>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</si>
  <si>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</si>
  <si>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</si>
  <si>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</si>
  <si>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</si>
  <si>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</si>
  <si>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</si>
  <si>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</si>
  <si>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</si>
  <si>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</si>
  <si>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</si>
  <si>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</si>
  <si>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</si>
  <si>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</si>
  <si>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</si>
  <si>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</si>
  <si>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</si>
  <si>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</si>
  <si>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</si>
  <si>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</si>
  <si>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</si>
  <si>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</si>
  <si>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</si>
  <si>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</si>
  <si>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</si>
  <si>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</si>
  <si>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</si>
  <si>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</si>
  <si>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</si>
  <si>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</si>
  <si>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</si>
  <si>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</si>
  <si>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</si>
  <si>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</si>
  <si>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</si>
  <si>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</si>
  <si>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</si>
  <si>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</si>
  <si>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</si>
  <si>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</si>
  <si>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</si>
  <si>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</si>
  <si>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</si>
  <si>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</si>
  <si>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</si>
  <si>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</si>
  <si>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</si>
  <si>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</si>
  <si>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</si>
  <si>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</si>
  <si>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</si>
  <si>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</si>
  <si>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</si>
  <si>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</si>
  <si>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</si>
  <si>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</si>
  <si>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</si>
  <si>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</si>
  <si>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</si>
  <si>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</si>
  <si>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</si>
  <si>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</si>
  <si>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</si>
  <si>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</si>
  <si>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</si>
  <si>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</si>
  <si>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</si>
  <si>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</si>
  <si>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</si>
  <si>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</si>
  <si>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</si>
  <si>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</si>
  <si>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</si>
  <si>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</si>
  <si>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</si>
  <si>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</si>
  <si>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</si>
  <si>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</si>
  <si>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</si>
  <si>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</si>
  <si>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</si>
  <si>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</si>
  <si>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</si>
  <si>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</si>
  <si>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</si>
  <si>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</si>
  <si>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</si>
  <si>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</si>
  <si>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</si>
  <si>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</si>
  <si>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</si>
  <si>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</si>
  <si>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</si>
  <si>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</si>
  <si>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</si>
  <si>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</si>
  <si>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</si>
  <si>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</si>
  <si>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</si>
  <si>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</si>
  <si>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</si>
  <si>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</si>
  <si>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</si>
  <si>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</si>
  <si>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</si>
  <si>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</si>
  <si>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</si>
  <si>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</si>
  <si>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</si>
  <si>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</si>
  <si>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</si>
  <si>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</si>
  <si>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</si>
  <si>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</si>
  <si>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</si>
  <si>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</si>
  <si>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</si>
  <si>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</si>
  <si>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</si>
  <si>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</si>
  <si>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</si>
  <si>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</si>
  <si>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</si>
  <si>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</si>
  <si>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</si>
  <si>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</si>
  <si>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</si>
  <si>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</si>
  <si>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</si>
  <si>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</si>
  <si>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</si>
  <si>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</si>
  <si>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</si>
  <si>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</si>
  <si>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</si>
  <si>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</si>
  <si>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</si>
  <si>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</si>
  <si>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</si>
  <si>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</si>
  <si>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</si>
  <si>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</si>
  <si>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</si>
  <si>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</si>
  <si>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</si>
  <si>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</si>
  <si>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</si>
  <si>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</si>
  <si>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</si>
  <si>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</si>
  <si>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</si>
  <si>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</si>
  <si>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</si>
  <si>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</si>
  <si>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</si>
  <si>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</si>
  <si>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</si>
  <si>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</si>
  <si>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</si>
  <si>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</si>
  <si>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</si>
  <si>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</si>
  <si>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</si>
  <si>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</si>
  <si>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</si>
  <si>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</si>
  <si>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</si>
  <si>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</si>
  <si>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</si>
  <si>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</si>
  <si>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</si>
  <si>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</si>
  <si>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</si>
  <si>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</si>
  <si>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</si>
  <si>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</si>
  <si>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</si>
  <si>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</si>
  <si>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</si>
  <si>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</si>
  <si>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</si>
  <si>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</si>
  <si>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</si>
  <si>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</si>
  <si>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</si>
  <si>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</si>
  <si>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</si>
  <si>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</si>
  <si>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</si>
  <si>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</si>
  <si>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</si>
  <si>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</si>
  <si>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</si>
  <si>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</si>
  <si>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X3news</t>
  </si>
  <si>
    <t>Златина Михайлова</t>
  </si>
  <si>
    <t xml:space="preserve">НОМАД ЕНЕРДЖИ КЪМПАНИ ЕООД </t>
  </si>
  <si>
    <t>205606662</t>
  </si>
  <si>
    <t>гр.София, Община Столична р-н Възраждане бул. Д.Петков 69 ап.2</t>
  </si>
  <si>
    <t>office@nec.bg</t>
  </si>
  <si>
    <t>www.nec.bg</t>
  </si>
  <si>
    <t>Главен счетоводител</t>
  </si>
  <si>
    <t>Десислава Вили Пехливанчева</t>
  </si>
  <si>
    <t>упълномощен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</si>
</sst>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6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5" fillId="0" borderId="35" xfId="15" applyNumberFormat="1" applyFont="1" applyBorder="1" applyAlignment="1">
      <alignment horizontal="centerContinuous"/>
    </xf>
    <xf numFmtId="0" fontId="36" fillId="0" borderId="36" xfId="15" applyFont="1" applyBorder="1" applyAlignment="1">
      <alignment horizontal="centerContinuous" vertical="center" wrapText="1"/>
    </xf>
    <xf numFmtId="0" fontId="35" fillId="0" borderId="35" xfId="15" applyFont="1" applyBorder="1" applyAlignment="1">
      <alignment horizontal="centerContinuous" vertical="center" wrapText="1"/>
    </xf>
    <xf numFmtId="0" fontId="31" fillId="0" borderId="0" xfId="0" applyFont="1"/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24" fillId="3" borderId="37" xfId="3" applyNumberFormat="1" applyFont="1" applyFill="1" applyBorder="1" applyAlignment="1" applyProtection="1">
      <protection locked="0"/>
    </xf>
    <xf numFmtId="49" fontId="24" fillId="3" borderId="2" xfId="3" applyNumberFormat="1" applyFont="1" applyFill="1" applyBorder="1" applyAlignment="1" applyProtection="1">
      <protection locked="0"/>
    </xf>
    <xf numFmtId="49" fontId="24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615" customWidth="1"/>
    <col min="2" max="2" width="65.7109375" style="615" customWidth="1"/>
    <col min="3" max="26" width="9.140625" style="615"/>
    <col min="27" max="27" width="9.85546875" style="615" bestFit="1" customWidth="1"/>
    <col min="28" max="16384" width="9.140625" style="615"/>
  </cols>
  <sheetData>
    <row r="1" spans="1:27">
      <c r="A1" s="1" t="s">
        <v>962</v>
      </c>
      <c r="B1" s="2"/>
      <c r="Z1" s="623">
        <v>1</v>
      </c>
      <c r="AA1" s="624">
        <f>IF(ISBLANK(_endDate),"",_endDate)</f>
        <v>45107</v>
      </c>
    </row>
    <row r="2" spans="1:27">
      <c r="A2" s="614" t="s">
        <v>963</v>
      </c>
      <c r="B2" s="611"/>
      <c r="Z2" s="623">
        <v>2</v>
      </c>
      <c r="AA2" s="624">
        <f>IF(ISBLANK(_pdeReportingDate),"",_pdeReportingDate)</f>
        <v>45128</v>
      </c>
    </row>
    <row r="3" spans="1:27">
      <c r="A3" s="612" t="s">
        <v>961</v>
      </c>
      <c r="B3" s="613"/>
      <c r="Z3" s="623">
        <v>3</v>
      </c>
      <c r="AA3" s="624" t="str">
        <f>IF(ISBLANK(_authorName),"",_authorName)</f>
        <v>Златина Михайлова</v>
      </c>
    </row>
    <row r="4" spans="1:27">
      <c r="A4" s="610" t="s">
        <v>986</v>
      </c>
      <c r="B4" s="611"/>
    </row>
    <row r="5" spans="1:27" ht="47.25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44927</v>
      </c>
    </row>
    <row r="10" spans="1:27">
      <c r="A10" s="7" t="s">
        <v>2</v>
      </c>
      <c r="B10" s="519">
        <v>45107</v>
      </c>
    </row>
    <row r="11" spans="1:27">
      <c r="A11" s="7" t="s">
        <v>975</v>
      </c>
      <c r="B11" s="519">
        <v>45128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8" t="s">
        <v>990</v>
      </c>
    </row>
    <row r="15" spans="1:27">
      <c r="A15" s="10" t="s">
        <v>967</v>
      </c>
      <c r="B15" s="520" t="s">
        <v>924</v>
      </c>
    </row>
    <row r="16" spans="1:27">
      <c r="A16" s="7" t="s">
        <v>3</v>
      </c>
      <c r="B16" s="518" t="s">
        <v>991</v>
      </c>
    </row>
    <row r="17" spans="1:2">
      <c r="A17" s="7" t="s">
        <v>920</v>
      </c>
      <c r="B17" s="518" t="s">
        <v>996</v>
      </c>
    </row>
    <row r="18" spans="1:2">
      <c r="A18" s="7" t="s">
        <v>919</v>
      </c>
      <c r="B18" s="518" t="s">
        <v>997</v>
      </c>
    </row>
    <row r="19" spans="1:2" ht="31.5">
      <c r="A19" s="7" t="s">
        <v>4</v>
      </c>
      <c r="B19" s="518" t="s">
        <v>992</v>
      </c>
    </row>
    <row r="20" spans="1:2" ht="31.5">
      <c r="A20" s="7" t="s">
        <v>5</v>
      </c>
      <c r="B20" s="518" t="s">
        <v>992</v>
      </c>
    </row>
    <row r="21" spans="1:2">
      <c r="A21" s="10" t="s">
        <v>6</v>
      </c>
      <c r="B21" s="520"/>
    </row>
    <row r="22" spans="1:2">
      <c r="A22" s="10" t="s">
        <v>917</v>
      </c>
      <c r="B22" s="520"/>
    </row>
    <row r="23" spans="1:2">
      <c r="A23" s="10" t="s">
        <v>7</v>
      </c>
      <c r="B23" s="625" t="s">
        <v>993</v>
      </c>
    </row>
    <row r="24" spans="1:2">
      <c r="A24" s="10" t="s">
        <v>918</v>
      </c>
      <c r="B24" s="626" t="s">
        <v>994</v>
      </c>
    </row>
    <row r="25" spans="1:2">
      <c r="A25" s="7" t="s">
        <v>921</v>
      </c>
      <c r="B25" s="627" t="s">
        <v>988</v>
      </c>
    </row>
    <row r="26" spans="1:2">
      <c r="A26" s="10" t="s">
        <v>968</v>
      </c>
      <c r="B26" s="520" t="s">
        <v>989</v>
      </c>
    </row>
    <row r="27" spans="1:2">
      <c r="A27" s="10" t="s">
        <v>969</v>
      </c>
      <c r="B27" s="520" t="s">
        <v>995</v>
      </c>
    </row>
    <row r="28" spans="1:2">
      <c r="A28" s="11"/>
      <c r="B28" s="11"/>
    </row>
    <row r="29" spans="1:2">
      <c r="A29" s="12" t="s">
        <v>987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3" t="s">
        <v>933</v>
      </c>
      <c r="B1" s="594"/>
      <c r="C1" s="594"/>
      <c r="D1" s="594"/>
      <c r="E1" s="594"/>
      <c r="F1" s="594"/>
      <c r="G1" s="594"/>
      <c r="H1" s="594"/>
      <c r="I1" s="594"/>
      <c r="J1" s="595"/>
    </row>
    <row r="2" spans="1:10" ht="15.75">
      <c r="A2" s="594" t="str">
        <f>CONCATENATE("на информацията, въведена в справките на ",UPPER(pdeName))</f>
        <v xml:space="preserve">на информацията, въведена в справките на НОМАД ЕНЕРДЖИ КЪМПАНИ ЕООД </v>
      </c>
      <c r="B2" s="594"/>
      <c r="C2" s="594"/>
      <c r="D2" s="594"/>
      <c r="E2" s="594"/>
      <c r="F2" s="594"/>
      <c r="G2" s="594"/>
      <c r="H2" s="594"/>
      <c r="I2" s="594"/>
      <c r="J2" s="595"/>
    </row>
    <row r="3" spans="1:10" ht="15.75">
      <c r="A3" s="594" t="str">
        <f>CONCATENATE("за периода от ",TEXT(startDate,"dd.mm.yyyy г.")," до ",TEXT(endDate,"dd.mm.yyyy г."))</f>
        <v>за периода от 01.01.2023 г. до 30.06.2023 г.</v>
      </c>
      <c r="B3" s="440"/>
      <c r="C3" s="440"/>
      <c r="D3" s="440"/>
      <c r="E3" s="440"/>
      <c r="F3" s="440"/>
      <c r="G3" s="440"/>
      <c r="H3" s="440"/>
      <c r="I3" s="440"/>
      <c r="J3" s="596"/>
    </row>
    <row r="5" spans="1:10" ht="25.5" customHeight="1">
      <c r="A5" s="599" t="s">
        <v>934</v>
      </c>
      <c r="B5" s="600" t="s">
        <v>936</v>
      </c>
      <c r="C5" s="601" t="s">
        <v>938</v>
      </c>
      <c r="D5" s="602" t="s">
        <v>940</v>
      </c>
      <c r="E5" s="601" t="s">
        <v>939</v>
      </c>
      <c r="F5" s="600" t="s">
        <v>937</v>
      </c>
      <c r="G5" s="599" t="s">
        <v>935</v>
      </c>
    </row>
    <row r="6" spans="1:10" ht="18.75" customHeight="1">
      <c r="A6" s="605" t="s">
        <v>981</v>
      </c>
      <c r="B6" s="597" t="s">
        <v>945</v>
      </c>
      <c r="C6" s="603">
        <f>'1-Баланс'!C95</f>
        <v>979581</v>
      </c>
      <c r="D6" s="604">
        <f t="shared" ref="D6:D15" si="0">C6-E6</f>
        <v>0</v>
      </c>
      <c r="E6" s="603">
        <f>'1-Баланс'!G95</f>
        <v>979581</v>
      </c>
      <c r="F6" s="598" t="s">
        <v>946</v>
      </c>
      <c r="G6" s="605" t="s">
        <v>981</v>
      </c>
    </row>
    <row r="7" spans="1:10" ht="18.75" customHeight="1">
      <c r="A7" s="605" t="s">
        <v>981</v>
      </c>
      <c r="B7" s="597" t="s">
        <v>944</v>
      </c>
      <c r="C7" s="603">
        <f>'1-Баланс'!G37</f>
        <v>248795</v>
      </c>
      <c r="D7" s="604">
        <f t="shared" si="0"/>
        <v>243906</v>
      </c>
      <c r="E7" s="603">
        <f>'1-Баланс'!G18</f>
        <v>4889</v>
      </c>
      <c r="F7" s="598" t="s">
        <v>455</v>
      </c>
      <c r="G7" s="605" t="s">
        <v>981</v>
      </c>
    </row>
    <row r="8" spans="1:10" ht="18.75" customHeight="1">
      <c r="A8" s="605" t="s">
        <v>981</v>
      </c>
      <c r="B8" s="597" t="s">
        <v>942</v>
      </c>
      <c r="C8" s="603">
        <f>ABS('1-Баланс'!G32)-ABS('1-Баланс'!G33)</f>
        <v>2097</v>
      </c>
      <c r="D8" s="604">
        <f t="shared" si="0"/>
        <v>0</v>
      </c>
      <c r="E8" s="603">
        <f>ABS('2-Отчет за доходите'!C44)-ABS('2-Отчет за доходите'!G44)</f>
        <v>2097</v>
      </c>
      <c r="F8" s="598" t="s">
        <v>943</v>
      </c>
      <c r="G8" s="606" t="s">
        <v>983</v>
      </c>
    </row>
    <row r="9" spans="1:10" ht="18.75" customHeight="1">
      <c r="A9" s="605" t="s">
        <v>981</v>
      </c>
      <c r="B9" s="597" t="s">
        <v>948</v>
      </c>
      <c r="C9" s="603">
        <f>'1-Баланс'!D92</f>
        <v>67768</v>
      </c>
      <c r="D9" s="604">
        <f t="shared" si="0"/>
        <v>0</v>
      </c>
      <c r="E9" s="603">
        <f>'3-Отчет за паричния поток'!C45</f>
        <v>67768</v>
      </c>
      <c r="F9" s="598" t="s">
        <v>947</v>
      </c>
      <c r="G9" s="606" t="s">
        <v>982</v>
      </c>
    </row>
    <row r="10" spans="1:10" ht="18.75" customHeight="1">
      <c r="A10" s="605" t="s">
        <v>981</v>
      </c>
      <c r="B10" s="597" t="s">
        <v>949</v>
      </c>
      <c r="C10" s="603">
        <f>'1-Баланс'!C92</f>
        <v>28265</v>
      </c>
      <c r="D10" s="604">
        <f t="shared" si="0"/>
        <v>0</v>
      </c>
      <c r="E10" s="603">
        <f>'3-Отчет за паричния поток'!C46</f>
        <v>28265</v>
      </c>
      <c r="F10" s="598" t="s">
        <v>950</v>
      </c>
      <c r="G10" s="606" t="s">
        <v>982</v>
      </c>
    </row>
    <row r="11" spans="1:10" ht="18.75" customHeight="1">
      <c r="A11" s="605" t="s">
        <v>981</v>
      </c>
      <c r="B11" s="597" t="s">
        <v>944</v>
      </c>
      <c r="C11" s="603">
        <f>'1-Баланс'!G37</f>
        <v>248795</v>
      </c>
      <c r="D11" s="604">
        <f t="shared" si="0"/>
        <v>0</v>
      </c>
      <c r="E11" s="603">
        <f>'4-Отчет за собствения капитал'!L34</f>
        <v>248795</v>
      </c>
      <c r="F11" s="598" t="s">
        <v>951</v>
      </c>
      <c r="G11" s="606" t="s">
        <v>984</v>
      </c>
    </row>
    <row r="12" spans="1:10" ht="18.75" customHeight="1">
      <c r="A12" s="605" t="s">
        <v>981</v>
      </c>
      <c r="B12" s="597" t="s">
        <v>952</v>
      </c>
      <c r="C12" s="603">
        <f>'1-Баланс'!C36</f>
        <v>0</v>
      </c>
      <c r="D12" s="604">
        <f t="shared" si="0"/>
        <v>0</v>
      </c>
      <c r="E12" s="603">
        <f>'Справка 5'!C27+'Справка 5'!C97</f>
        <v>0</v>
      </c>
      <c r="F12" s="598" t="s">
        <v>956</v>
      </c>
      <c r="G12" s="606" t="s">
        <v>985</v>
      </c>
    </row>
    <row r="13" spans="1:10" ht="18.75" customHeight="1">
      <c r="A13" s="605" t="s">
        <v>981</v>
      </c>
      <c r="B13" s="597" t="s">
        <v>953</v>
      </c>
      <c r="C13" s="603">
        <f>'1-Баланс'!C37</f>
        <v>0</v>
      </c>
      <c r="D13" s="604">
        <f t="shared" si="0"/>
        <v>0</v>
      </c>
      <c r="E13" s="603">
        <f>'Справка 5'!C44+'Справка 5'!C114</f>
        <v>0</v>
      </c>
      <c r="F13" s="598" t="s">
        <v>957</v>
      </c>
      <c r="G13" s="606" t="s">
        <v>985</v>
      </c>
    </row>
    <row r="14" spans="1:10" ht="18.75" customHeight="1">
      <c r="A14" s="605" t="s">
        <v>981</v>
      </c>
      <c r="B14" s="597" t="s">
        <v>954</v>
      </c>
      <c r="C14" s="603">
        <f>'1-Баланс'!C38</f>
        <v>0</v>
      </c>
      <c r="D14" s="604">
        <f t="shared" si="0"/>
        <v>0</v>
      </c>
      <c r="E14" s="603">
        <f>'Справка 5'!C61+'Справка 5'!C131</f>
        <v>0</v>
      </c>
      <c r="F14" s="598" t="s">
        <v>958</v>
      </c>
      <c r="G14" s="606" t="s">
        <v>985</v>
      </c>
    </row>
    <row r="15" spans="1:10" ht="18.75" customHeight="1">
      <c r="A15" s="605" t="s">
        <v>981</v>
      </c>
      <c r="B15" s="597" t="s">
        <v>955</v>
      </c>
      <c r="C15" s="603">
        <f>'1-Баланс'!C39</f>
        <v>0</v>
      </c>
      <c r="D15" s="604">
        <f t="shared" si="0"/>
        <v>0</v>
      </c>
      <c r="E15" s="603">
        <f>'Справка 5'!C148+'Справка 5'!C78</f>
        <v>0</v>
      </c>
      <c r="F15" s="598" t="s">
        <v>959</v>
      </c>
      <c r="G15" s="606" t="s">
        <v>985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80" t="s">
        <v>881</v>
      </c>
      <c r="B2" s="578"/>
      <c r="C2" s="578"/>
      <c r="D2" s="579"/>
    </row>
    <row r="3" spans="1:5" ht="31.5">
      <c r="A3" s="533">
        <v>1</v>
      </c>
      <c r="B3" s="531" t="s">
        <v>885</v>
      </c>
      <c r="C3" s="532" t="s">
        <v>884</v>
      </c>
      <c r="D3" s="577">
        <f>(ABS('1-Баланс'!G32)-ABS('1-Баланс'!G33))/'2-Отчет за доходите'!G16</f>
        <v>4.2196215420030421E-3</v>
      </c>
      <c r="E3" s="581"/>
    </row>
    <row r="4" spans="1:5" ht="31.5">
      <c r="A4" s="533">
        <v>2</v>
      </c>
      <c r="B4" s="531" t="s">
        <v>911</v>
      </c>
      <c r="C4" s="532" t="s">
        <v>888</v>
      </c>
      <c r="D4" s="577">
        <f>(ABS('1-Баланс'!G32)-ABS('1-Баланс'!G33))/'1-Баланс'!G37</f>
        <v>8.4286259772101534E-3</v>
      </c>
    </row>
    <row r="5" spans="1:5" ht="31.5">
      <c r="A5" s="533">
        <v>3</v>
      </c>
      <c r="B5" s="531" t="s">
        <v>889</v>
      </c>
      <c r="C5" s="532" t="s">
        <v>890</v>
      </c>
      <c r="D5" s="577">
        <f>(ABS('1-Баланс'!G32)-ABS('1-Баланс'!G33))/('1-Баланс'!G56+'1-Баланс'!G79)</f>
        <v>2.8695130995941356E-3</v>
      </c>
    </row>
    <row r="6" spans="1:5" ht="31.5">
      <c r="A6" s="533">
        <v>4</v>
      </c>
      <c r="B6" s="531" t="s">
        <v>912</v>
      </c>
      <c r="C6" s="532" t="s">
        <v>891</v>
      </c>
      <c r="D6" s="577">
        <f>(ABS('1-Баланс'!G32)-ABS('1-Баланс'!G33))/('1-Баланс'!C95)</f>
        <v>2.1407111816174468E-3</v>
      </c>
    </row>
    <row r="7" spans="1:5" ht="24" customHeight="1">
      <c r="A7" s="580" t="s">
        <v>892</v>
      </c>
      <c r="B7" s="578"/>
      <c r="C7" s="578"/>
      <c r="D7" s="579"/>
    </row>
    <row r="8" spans="1:5" ht="31.5">
      <c r="A8" s="533">
        <v>5</v>
      </c>
      <c r="B8" s="531" t="s">
        <v>893</v>
      </c>
      <c r="C8" s="532" t="s">
        <v>894</v>
      </c>
      <c r="D8" s="576">
        <f>'2-Отчет за доходите'!G36/'2-Отчет за доходите'!C36</f>
        <v>1.0036532910106741</v>
      </c>
    </row>
    <row r="9" spans="1:5" ht="24" customHeight="1">
      <c r="A9" s="580" t="s">
        <v>895</v>
      </c>
      <c r="B9" s="578"/>
      <c r="C9" s="578"/>
      <c r="D9" s="579"/>
    </row>
    <row r="10" spans="1:5" ht="31.5">
      <c r="A10" s="533">
        <v>6</v>
      </c>
      <c r="B10" s="531" t="s">
        <v>896</v>
      </c>
      <c r="C10" s="532" t="s">
        <v>897</v>
      </c>
      <c r="D10" s="576">
        <f>'1-Баланс'!C94/'1-Баланс'!G79</f>
        <v>1.33822350181859</v>
      </c>
    </row>
    <row r="11" spans="1:5" ht="63">
      <c r="A11" s="533">
        <v>7</v>
      </c>
      <c r="B11" s="531" t="s">
        <v>898</v>
      </c>
      <c r="C11" s="532" t="s">
        <v>964</v>
      </c>
      <c r="D11" s="576">
        <f>('1-Баланс'!C76+'1-Баланс'!C85+'1-Баланс'!C92)/'1-Баланс'!G79</f>
        <v>1.3339938094052157</v>
      </c>
    </row>
    <row r="12" spans="1:5" ht="47.25">
      <c r="A12" s="533">
        <v>8</v>
      </c>
      <c r="B12" s="531" t="s">
        <v>899</v>
      </c>
      <c r="C12" s="532" t="s">
        <v>965</v>
      </c>
      <c r="D12" s="576">
        <f>('1-Баланс'!C85+'1-Баланс'!C92)/'1-Баланс'!G79</f>
        <v>5.1993333205616964E-2</v>
      </c>
    </row>
    <row r="13" spans="1:5" ht="31.5">
      <c r="A13" s="533">
        <v>9</v>
      </c>
      <c r="B13" s="531" t="s">
        <v>900</v>
      </c>
      <c r="C13" s="532" t="s">
        <v>901</v>
      </c>
      <c r="D13" s="576">
        <f>'1-Баланс'!C92/'1-Баланс'!G79</f>
        <v>3.8677533505020623E-2</v>
      </c>
    </row>
    <row r="14" spans="1:5" ht="24" customHeight="1">
      <c r="A14" s="580" t="s">
        <v>902</v>
      </c>
      <c r="B14" s="578"/>
      <c r="C14" s="578"/>
      <c r="D14" s="579"/>
    </row>
    <row r="15" spans="1:5" ht="31.5">
      <c r="A15" s="533">
        <v>10</v>
      </c>
      <c r="B15" s="531" t="s">
        <v>916</v>
      </c>
      <c r="C15" s="532" t="s">
        <v>903</v>
      </c>
      <c r="D15" s="576">
        <f>'2-Отчет за доходите'!G16/('1-Баланс'!C20+'1-Баланс'!C21+'1-Баланс'!C22+'1-Баланс'!C28+'1-Баланс'!C65)</f>
        <v>105.60220994475138</v>
      </c>
    </row>
    <row r="16" spans="1:5" ht="31.5">
      <c r="A16" s="583">
        <v>11</v>
      </c>
      <c r="B16" s="531" t="s">
        <v>902</v>
      </c>
      <c r="C16" s="532" t="s">
        <v>915</v>
      </c>
      <c r="D16" s="584">
        <f>'2-Отчет за доходите'!G16/('1-Баланс'!C95)</f>
        <v>0.50732302892767422</v>
      </c>
    </row>
    <row r="17" spans="1:5" ht="24" customHeight="1">
      <c r="A17" s="580" t="s">
        <v>905</v>
      </c>
      <c r="B17" s="578"/>
      <c r="C17" s="578"/>
      <c r="D17" s="579"/>
    </row>
    <row r="18" spans="1:5" ht="31.5">
      <c r="A18" s="533">
        <v>12</v>
      </c>
      <c r="B18" s="531" t="s">
        <v>931</v>
      </c>
      <c r="C18" s="532" t="s">
        <v>904</v>
      </c>
      <c r="D18" s="576">
        <f>'1-Баланс'!G56/('1-Баланс'!G37+'1-Баланс'!G56)</f>
        <v>0</v>
      </c>
    </row>
    <row r="19" spans="1:5" ht="31.5">
      <c r="A19" s="533">
        <v>13</v>
      </c>
      <c r="B19" s="531" t="s">
        <v>932</v>
      </c>
      <c r="C19" s="532" t="s">
        <v>906</v>
      </c>
      <c r="D19" s="576">
        <f>D4/D5</f>
        <v>2.9373017946502142</v>
      </c>
    </row>
    <row r="20" spans="1:5" ht="31.5">
      <c r="A20" s="533">
        <v>14</v>
      </c>
      <c r="B20" s="531" t="s">
        <v>907</v>
      </c>
      <c r="C20" s="532" t="s">
        <v>908</v>
      </c>
      <c r="D20" s="576">
        <f>D6/D5</f>
        <v>0.7460189611680913</v>
      </c>
    </row>
    <row r="21" spans="1:5" ht="31.5">
      <c r="A21" s="533">
        <v>15</v>
      </c>
      <c r="B21" s="531" t="s">
        <v>909</v>
      </c>
      <c r="C21" s="532" t="s">
        <v>910</v>
      </c>
      <c r="D21" s="607">
        <f>'2-Отчет за доходите'!C37+'2-Отчет за доходите'!C25</f>
        <v>7183</v>
      </c>
      <c r="E21" s="622"/>
    </row>
    <row r="22" spans="1:5" ht="63">
      <c r="A22" s="533">
        <v>16</v>
      </c>
      <c r="B22" s="531" t="s">
        <v>913</v>
      </c>
      <c r="C22" s="532" t="s">
        <v>914</v>
      </c>
      <c r="D22" s="582">
        <f>D21/'1-Баланс'!G37</f>
        <v>2.8871158986314035E-2</v>
      </c>
    </row>
    <row r="23" spans="1:5" ht="31.5">
      <c r="A23" s="533">
        <v>17</v>
      </c>
      <c r="B23" s="531" t="s">
        <v>977</v>
      </c>
      <c r="C23" s="532" t="s">
        <v>978</v>
      </c>
      <c r="D23" s="582">
        <f>(D21+'2-Отчет за доходите'!C14)/'2-Отчет за доходите'!G31</f>
        <v>1.2820690852282589E-2</v>
      </c>
    </row>
    <row r="24" spans="1:5" ht="31.5">
      <c r="A24" s="533">
        <v>18</v>
      </c>
      <c r="B24" s="531" t="s">
        <v>979</v>
      </c>
      <c r="C24" s="532" t="s">
        <v>980</v>
      </c>
      <c r="D24" s="582">
        <f>('1-Баланс'!G56+'1-Баланс'!G79)/(D21+'2-Отчет за доходите'!C14)</f>
        <v>98.942052531816955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 xml:space="preserve">НОМАД ЕНЕРДЖИ КЪМПАНИ ЕООД </v>
      </c>
      <c r="B3" s="89" t="str">
        <f t="shared" ref="B3:B34" si="1">pdeBulstat</f>
        <v>205606662</v>
      </c>
      <c r="C3" s="522">
        <f t="shared" ref="C3:C34" si="2">endDate</f>
        <v>45107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 xml:space="preserve">НОМАД ЕНЕРДЖИ КЪМПАНИ ЕООД </v>
      </c>
      <c r="B4" s="89" t="str">
        <f t="shared" si="1"/>
        <v>205606662</v>
      </c>
      <c r="C4" s="522">
        <f t="shared" si="2"/>
        <v>45107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 xml:space="preserve">НОМАД ЕНЕРДЖИ КЪМПАНИ ЕООД </v>
      </c>
      <c r="B5" s="89" t="str">
        <f t="shared" si="1"/>
        <v>205606662</v>
      </c>
      <c r="C5" s="522">
        <f t="shared" si="2"/>
        <v>45107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737</v>
      </c>
    </row>
    <row r="6" spans="1:14">
      <c r="A6" s="89" t="str">
        <f t="shared" si="0"/>
        <v xml:space="preserve">НОМАД ЕНЕРДЖИ КЪМПАНИ ЕООД </v>
      </c>
      <c r="B6" s="89" t="str">
        <f t="shared" si="1"/>
        <v>205606662</v>
      </c>
      <c r="C6" s="522">
        <f t="shared" si="2"/>
        <v>45107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 xml:space="preserve">НОМАД ЕНЕРДЖИ КЪМПАНИ ЕООД </v>
      </c>
      <c r="B7" s="89" t="str">
        <f t="shared" si="1"/>
        <v>205606662</v>
      </c>
      <c r="C7" s="522">
        <f t="shared" si="2"/>
        <v>45107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876</v>
      </c>
    </row>
    <row r="8" spans="1:14">
      <c r="A8" s="89" t="str">
        <f t="shared" si="0"/>
        <v xml:space="preserve">НОМАД ЕНЕРДЖИ КЪМПАНИ ЕООД </v>
      </c>
      <c r="B8" s="89" t="str">
        <f t="shared" si="1"/>
        <v>205606662</v>
      </c>
      <c r="C8" s="522">
        <f t="shared" si="2"/>
        <v>45107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 xml:space="preserve">НОМАД ЕНЕРДЖИ КЪМПАНИ ЕООД </v>
      </c>
      <c r="B9" s="89" t="str">
        <f t="shared" si="1"/>
        <v>205606662</v>
      </c>
      <c r="C9" s="522">
        <f t="shared" si="2"/>
        <v>45107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 xml:space="preserve">НОМАД ЕНЕРДЖИ КЪМПАНИ ЕООД </v>
      </c>
      <c r="B10" s="89" t="str">
        <f t="shared" si="1"/>
        <v>205606662</v>
      </c>
      <c r="C10" s="522">
        <f t="shared" si="2"/>
        <v>45107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 xml:space="preserve">НОМАД ЕНЕРДЖИ КЪМПАНИ ЕООД </v>
      </c>
      <c r="B11" s="89" t="str">
        <f t="shared" si="1"/>
        <v>205606662</v>
      </c>
      <c r="C11" s="522">
        <f t="shared" si="2"/>
        <v>45107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1613</v>
      </c>
    </row>
    <row r="12" spans="1:14">
      <c r="A12" s="89" t="str">
        <f t="shared" si="0"/>
        <v xml:space="preserve">НОМАД ЕНЕРДЖИ КЪМПАНИ ЕООД </v>
      </c>
      <c r="B12" s="89" t="str">
        <f t="shared" si="1"/>
        <v>205606662</v>
      </c>
      <c r="C12" s="522">
        <f t="shared" si="2"/>
        <v>45107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 xml:space="preserve">НОМАД ЕНЕРДЖИ КЪМПАНИ ЕООД </v>
      </c>
      <c r="B13" s="89" t="str">
        <f t="shared" si="1"/>
        <v>205606662</v>
      </c>
      <c r="C13" s="522">
        <f t="shared" si="2"/>
        <v>45107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 xml:space="preserve">НОМАД ЕНЕРДЖИ КЪМПАНИ ЕООД </v>
      </c>
      <c r="B14" s="89" t="str">
        <f t="shared" si="1"/>
        <v>205606662</v>
      </c>
      <c r="C14" s="522">
        <f t="shared" si="2"/>
        <v>45107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 xml:space="preserve">НОМАД ЕНЕРДЖИ КЪМПАНИ ЕООД </v>
      </c>
      <c r="B15" s="89" t="str">
        <f t="shared" si="1"/>
        <v>205606662</v>
      </c>
      <c r="C15" s="522">
        <f t="shared" si="2"/>
        <v>45107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2</v>
      </c>
    </row>
    <row r="16" spans="1:14">
      <c r="A16" s="89" t="str">
        <f t="shared" si="0"/>
        <v xml:space="preserve">НОМАД ЕНЕРДЖИ КЪМПАНИ ЕООД </v>
      </c>
      <c r="B16" s="89" t="str">
        <f t="shared" si="1"/>
        <v>205606662</v>
      </c>
      <c r="C16" s="522">
        <f t="shared" si="2"/>
        <v>45107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 xml:space="preserve">НОМАД ЕНЕРДЖИ КЪМПАНИ ЕООД </v>
      </c>
      <c r="B17" s="89" t="str">
        <f t="shared" si="1"/>
        <v>205606662</v>
      </c>
      <c r="C17" s="522">
        <f t="shared" si="2"/>
        <v>45107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 xml:space="preserve">НОМАД ЕНЕРДЖИ КЪМПАНИ ЕООД </v>
      </c>
      <c r="B18" s="89" t="str">
        <f t="shared" si="1"/>
        <v>205606662</v>
      </c>
      <c r="C18" s="522">
        <f t="shared" si="2"/>
        <v>45107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2</v>
      </c>
    </row>
    <row r="19" spans="1:8">
      <c r="A19" s="89" t="str">
        <f t="shared" si="0"/>
        <v xml:space="preserve">НОМАД ЕНЕРДЖИ КЪМПАНИ ЕООД </v>
      </c>
      <c r="B19" s="89" t="str">
        <f t="shared" si="1"/>
        <v>205606662</v>
      </c>
      <c r="C19" s="522">
        <f t="shared" si="2"/>
        <v>45107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 xml:space="preserve">НОМАД ЕНЕРДЖИ КЪМПАНИ ЕООД </v>
      </c>
      <c r="B20" s="89" t="str">
        <f t="shared" si="1"/>
        <v>205606662</v>
      </c>
      <c r="C20" s="522">
        <f t="shared" si="2"/>
        <v>45107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 xml:space="preserve">НОМАД ЕНЕРДЖИ КЪМПАНИ ЕООД </v>
      </c>
      <c r="B21" s="89" t="str">
        <f t="shared" si="1"/>
        <v>205606662</v>
      </c>
      <c r="C21" s="522">
        <f t="shared" si="2"/>
        <v>45107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 xml:space="preserve">НОМАД ЕНЕРДЖИ КЪМПАНИ ЕООД </v>
      </c>
      <c r="B22" s="89" t="str">
        <f t="shared" si="1"/>
        <v>205606662</v>
      </c>
      <c r="C22" s="522">
        <f t="shared" si="2"/>
        <v>45107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0</v>
      </c>
    </row>
    <row r="23" spans="1:8">
      <c r="A23" s="89" t="str">
        <f t="shared" si="0"/>
        <v xml:space="preserve">НОМАД ЕНЕРДЖИ КЪМПАНИ ЕООД </v>
      </c>
      <c r="B23" s="89" t="str">
        <f t="shared" si="1"/>
        <v>205606662</v>
      </c>
      <c r="C23" s="522">
        <f t="shared" si="2"/>
        <v>45107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 xml:space="preserve">НОМАД ЕНЕРДЖИ КЪМПАНИ ЕООД </v>
      </c>
      <c r="B24" s="89" t="str">
        <f t="shared" si="1"/>
        <v>205606662</v>
      </c>
      <c r="C24" s="522">
        <f t="shared" si="2"/>
        <v>45107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 xml:space="preserve">НОМАД ЕНЕРДЖИ КЪМПАНИ ЕООД </v>
      </c>
      <c r="B25" s="89" t="str">
        <f t="shared" si="1"/>
        <v>205606662</v>
      </c>
      <c r="C25" s="522">
        <f t="shared" si="2"/>
        <v>45107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 xml:space="preserve">НОМАД ЕНЕРДЖИ КЪМПАНИ ЕООД </v>
      </c>
      <c r="B26" s="89" t="str">
        <f t="shared" si="1"/>
        <v>205606662</v>
      </c>
      <c r="C26" s="522">
        <f t="shared" si="2"/>
        <v>45107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 xml:space="preserve">НОМАД ЕНЕРДЖИ КЪМПАНИ ЕООД </v>
      </c>
      <c r="B27" s="89" t="str">
        <f t="shared" si="1"/>
        <v>205606662</v>
      </c>
      <c r="C27" s="522">
        <f t="shared" si="2"/>
        <v>45107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 xml:space="preserve">НОМАД ЕНЕРДЖИ КЪМПАНИ ЕООД </v>
      </c>
      <c r="B28" s="89" t="str">
        <f t="shared" si="1"/>
        <v>205606662</v>
      </c>
      <c r="C28" s="522">
        <f t="shared" si="2"/>
        <v>45107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 xml:space="preserve">НОМАД ЕНЕРДЖИ КЪМПАНИ ЕООД </v>
      </c>
      <c r="B29" s="89" t="str">
        <f t="shared" si="1"/>
        <v>205606662</v>
      </c>
      <c r="C29" s="522">
        <f t="shared" si="2"/>
        <v>45107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 xml:space="preserve">НОМАД ЕНЕРДЖИ КЪМПАНИ ЕООД </v>
      </c>
      <c r="B30" s="89" t="str">
        <f t="shared" si="1"/>
        <v>205606662</v>
      </c>
      <c r="C30" s="522">
        <f t="shared" si="2"/>
        <v>45107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 xml:space="preserve">НОМАД ЕНЕРДЖИ КЪМПАНИ ЕООД </v>
      </c>
      <c r="B31" s="89" t="str">
        <f t="shared" si="1"/>
        <v>205606662</v>
      </c>
      <c r="C31" s="522">
        <f t="shared" si="2"/>
        <v>45107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 xml:space="preserve">НОМАД ЕНЕРДЖИ КЪМПАНИ ЕООД </v>
      </c>
      <c r="B32" s="89" t="str">
        <f t="shared" si="1"/>
        <v>205606662</v>
      </c>
      <c r="C32" s="522">
        <f t="shared" si="2"/>
        <v>45107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 xml:space="preserve">НОМАД ЕНЕРДЖИ КЪМПАНИ ЕООД </v>
      </c>
      <c r="B33" s="89" t="str">
        <f t="shared" si="1"/>
        <v>205606662</v>
      </c>
      <c r="C33" s="522">
        <f t="shared" si="2"/>
        <v>45107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0</v>
      </c>
    </row>
    <row r="34" spans="1:8">
      <c r="A34" s="89" t="str">
        <f t="shared" si="0"/>
        <v xml:space="preserve">НОМАД ЕНЕРДЖИ КЪМПАНИ ЕООД </v>
      </c>
      <c r="B34" s="89" t="str">
        <f t="shared" si="1"/>
        <v>205606662</v>
      </c>
      <c r="C34" s="522">
        <f t="shared" si="2"/>
        <v>45107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 xml:space="preserve">НОМАД ЕНЕРДЖИ КЪМПАНИ ЕООД </v>
      </c>
      <c r="B35" s="89" t="str">
        <f t="shared" ref="B35:B66" si="4">pdeBulstat</f>
        <v>205606662</v>
      </c>
      <c r="C35" s="522">
        <f t="shared" ref="C35:C66" si="5">endDate</f>
        <v>45107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 xml:space="preserve">НОМАД ЕНЕРДЖИ КЪМПАНИ ЕООД </v>
      </c>
      <c r="B36" s="89" t="str">
        <f t="shared" si="4"/>
        <v>205606662</v>
      </c>
      <c r="C36" s="522">
        <f t="shared" si="5"/>
        <v>45107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 xml:space="preserve">НОМАД ЕНЕРДЖИ КЪМПАНИ ЕООД </v>
      </c>
      <c r="B37" s="89" t="str">
        <f t="shared" si="4"/>
        <v>205606662</v>
      </c>
      <c r="C37" s="522">
        <f t="shared" si="5"/>
        <v>45107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 xml:space="preserve">НОМАД ЕНЕРДЖИ КЪМПАНИ ЕООД </v>
      </c>
      <c r="B38" s="89" t="str">
        <f t="shared" si="4"/>
        <v>205606662</v>
      </c>
      <c r="C38" s="522">
        <f t="shared" si="5"/>
        <v>45107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 xml:space="preserve">НОМАД ЕНЕРДЖИ КЪМПАНИ ЕООД </v>
      </c>
      <c r="B39" s="89" t="str">
        <f t="shared" si="4"/>
        <v>205606662</v>
      </c>
      <c r="C39" s="522">
        <f t="shared" si="5"/>
        <v>45107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 xml:space="preserve">НОМАД ЕНЕРДЖИ КЪМПАНИ ЕООД </v>
      </c>
      <c r="B40" s="89" t="str">
        <f t="shared" si="4"/>
        <v>205606662</v>
      </c>
      <c r="C40" s="522">
        <f t="shared" si="5"/>
        <v>45107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11</v>
      </c>
    </row>
    <row r="41" spans="1:8">
      <c r="A41" s="89" t="str">
        <f t="shared" si="3"/>
        <v xml:space="preserve">НОМАД ЕНЕРДЖИ КЪМПАНИ ЕООД </v>
      </c>
      <c r="B41" s="89" t="str">
        <f t="shared" si="4"/>
        <v>205606662</v>
      </c>
      <c r="C41" s="522">
        <f t="shared" si="5"/>
        <v>45107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1626</v>
      </c>
    </row>
    <row r="42" spans="1:8">
      <c r="A42" s="89" t="str">
        <f t="shared" si="3"/>
        <v xml:space="preserve">НОМАД ЕНЕРДЖИ КЪМПАНИ ЕООД </v>
      </c>
      <c r="B42" s="89" t="str">
        <f t="shared" si="4"/>
        <v>205606662</v>
      </c>
      <c r="C42" s="522">
        <f t="shared" si="5"/>
        <v>45107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 xml:space="preserve">НОМАД ЕНЕРДЖИ КЪМПАНИ ЕООД </v>
      </c>
      <c r="B43" s="89" t="str">
        <f t="shared" si="4"/>
        <v>205606662</v>
      </c>
      <c r="C43" s="522">
        <f t="shared" si="5"/>
        <v>45107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 xml:space="preserve">НОМАД ЕНЕРДЖИ КЪМПАНИ ЕООД </v>
      </c>
      <c r="B44" s="89" t="str">
        <f t="shared" si="4"/>
        <v>205606662</v>
      </c>
      <c r="C44" s="522">
        <f t="shared" si="5"/>
        <v>45107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3091</v>
      </c>
    </row>
    <row r="45" spans="1:8">
      <c r="A45" s="89" t="str">
        <f t="shared" si="3"/>
        <v xml:space="preserve">НОМАД ЕНЕРДЖИ КЪМПАНИ ЕООД </v>
      </c>
      <c r="B45" s="89" t="str">
        <f t="shared" si="4"/>
        <v>205606662</v>
      </c>
      <c r="C45" s="522">
        <f t="shared" si="5"/>
        <v>45107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 xml:space="preserve">НОМАД ЕНЕРДЖИ КЪМПАНИ ЕООД </v>
      </c>
      <c r="B46" s="89" t="str">
        <f t="shared" si="4"/>
        <v>205606662</v>
      </c>
      <c r="C46" s="522">
        <f t="shared" si="5"/>
        <v>45107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 xml:space="preserve">НОМАД ЕНЕРДЖИ КЪМПАНИ ЕООД </v>
      </c>
      <c r="B47" s="89" t="str">
        <f t="shared" si="4"/>
        <v>205606662</v>
      </c>
      <c r="C47" s="522">
        <f t="shared" si="5"/>
        <v>45107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 xml:space="preserve">НОМАД ЕНЕРДЖИ КЪМПАНИ ЕООД </v>
      </c>
      <c r="B48" s="89" t="str">
        <f t="shared" si="4"/>
        <v>205606662</v>
      </c>
      <c r="C48" s="522">
        <f t="shared" si="5"/>
        <v>45107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3091</v>
      </c>
    </row>
    <row r="49" spans="1:8">
      <c r="A49" s="89" t="str">
        <f t="shared" si="3"/>
        <v xml:space="preserve">НОМАД ЕНЕРДЖИ КЪМПАНИ ЕООД </v>
      </c>
      <c r="B49" s="89" t="str">
        <f t="shared" si="4"/>
        <v>205606662</v>
      </c>
      <c r="C49" s="522">
        <f t="shared" si="5"/>
        <v>45107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 xml:space="preserve">НОМАД ЕНЕРДЖИ КЪМПАНИ ЕООД </v>
      </c>
      <c r="B50" s="89" t="str">
        <f t="shared" si="4"/>
        <v>205606662</v>
      </c>
      <c r="C50" s="522">
        <f t="shared" si="5"/>
        <v>45107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194019</v>
      </c>
    </row>
    <row r="51" spans="1:8">
      <c r="A51" s="89" t="str">
        <f t="shared" si="3"/>
        <v xml:space="preserve">НОМАД ЕНЕРДЖИ КЪМПАНИ ЕООД </v>
      </c>
      <c r="B51" s="89" t="str">
        <f t="shared" si="4"/>
        <v>205606662</v>
      </c>
      <c r="C51" s="522">
        <f t="shared" si="5"/>
        <v>45107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9049</v>
      </c>
    </row>
    <row r="52" spans="1:8">
      <c r="A52" s="89" t="str">
        <f t="shared" si="3"/>
        <v xml:space="preserve">НОМАД ЕНЕРДЖИ КЪМПАНИ ЕООД </v>
      </c>
      <c r="B52" s="89" t="str">
        <f t="shared" si="4"/>
        <v>205606662</v>
      </c>
      <c r="C52" s="522">
        <f t="shared" si="5"/>
        <v>45107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550195</v>
      </c>
    </row>
    <row r="53" spans="1:8">
      <c r="A53" s="89" t="str">
        <f t="shared" si="3"/>
        <v xml:space="preserve">НОМАД ЕНЕРДЖИ КЪМПАНИ ЕООД </v>
      </c>
      <c r="B53" s="89" t="str">
        <f t="shared" si="4"/>
        <v>205606662</v>
      </c>
      <c r="C53" s="522">
        <f t="shared" si="5"/>
        <v>45107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 xml:space="preserve">НОМАД ЕНЕРДЖИ КЪМПАНИ ЕООД </v>
      </c>
      <c r="B54" s="89" t="str">
        <f t="shared" si="4"/>
        <v>205606662</v>
      </c>
      <c r="C54" s="522">
        <f t="shared" si="5"/>
        <v>45107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24188</v>
      </c>
    </row>
    <row r="55" spans="1:8">
      <c r="A55" s="89" t="str">
        <f t="shared" si="3"/>
        <v xml:space="preserve">НОМАД ЕНЕРДЖИ КЪМПАНИ ЕООД </v>
      </c>
      <c r="B55" s="89" t="str">
        <f t="shared" si="4"/>
        <v>205606662</v>
      </c>
      <c r="C55" s="522">
        <f t="shared" si="5"/>
        <v>45107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 xml:space="preserve">НОМАД ЕНЕРДЖИ КЪМПАНИ ЕООД </v>
      </c>
      <c r="B56" s="89" t="str">
        <f t="shared" si="4"/>
        <v>205606662</v>
      </c>
      <c r="C56" s="522">
        <f t="shared" si="5"/>
        <v>45107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159417</v>
      </c>
    </row>
    <row r="57" spans="1:8">
      <c r="A57" s="89" t="str">
        <f t="shared" si="3"/>
        <v xml:space="preserve">НОМАД ЕНЕРДЖИ КЪМПАНИ ЕООД </v>
      </c>
      <c r="B57" s="89" t="str">
        <f t="shared" si="4"/>
        <v>205606662</v>
      </c>
      <c r="C57" s="522">
        <f t="shared" si="5"/>
        <v>45107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936868</v>
      </c>
    </row>
    <row r="58" spans="1:8">
      <c r="A58" s="89" t="str">
        <f t="shared" si="3"/>
        <v xml:space="preserve">НОМАД ЕНЕРДЖИ КЪМПАНИ ЕООД </v>
      </c>
      <c r="B58" s="89" t="str">
        <f t="shared" si="4"/>
        <v>205606662</v>
      </c>
      <c r="C58" s="522">
        <f t="shared" si="5"/>
        <v>45107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9731</v>
      </c>
    </row>
    <row r="59" spans="1:8">
      <c r="A59" s="89" t="str">
        <f t="shared" si="3"/>
        <v xml:space="preserve">НОМАД ЕНЕРДЖИ КЪМПАНИ ЕООД </v>
      </c>
      <c r="B59" s="89" t="str">
        <f t="shared" si="4"/>
        <v>205606662</v>
      </c>
      <c r="C59" s="522">
        <f t="shared" si="5"/>
        <v>45107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 xml:space="preserve">НОМАД ЕНЕРДЖИ КЪМПАНИ ЕООД </v>
      </c>
      <c r="B60" s="89" t="str">
        <f t="shared" si="4"/>
        <v>205606662</v>
      </c>
      <c r="C60" s="522">
        <f t="shared" si="5"/>
        <v>45107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 xml:space="preserve">НОМАД ЕНЕРДЖИ КЪМПАНИ ЕООД </v>
      </c>
      <c r="B61" s="89" t="str">
        <f t="shared" si="4"/>
        <v>205606662</v>
      </c>
      <c r="C61" s="522">
        <f t="shared" si="5"/>
        <v>45107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9731</v>
      </c>
    </row>
    <row r="62" spans="1:8">
      <c r="A62" s="89" t="str">
        <f t="shared" si="3"/>
        <v xml:space="preserve">НОМАД ЕНЕРДЖИ КЪМПАНИ ЕООД </v>
      </c>
      <c r="B62" s="89" t="str">
        <f t="shared" si="4"/>
        <v>205606662</v>
      </c>
      <c r="C62" s="522">
        <f t="shared" si="5"/>
        <v>45107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 xml:space="preserve">НОМАД ЕНЕРДЖИ КЪМПАНИ ЕООД </v>
      </c>
      <c r="B63" s="89" t="str">
        <f t="shared" si="4"/>
        <v>205606662</v>
      </c>
      <c r="C63" s="522">
        <f t="shared" si="5"/>
        <v>45107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 xml:space="preserve">НОМАД ЕНЕРДЖИ КЪМПАНИ ЕООД </v>
      </c>
      <c r="B64" s="89" t="str">
        <f t="shared" si="4"/>
        <v>205606662</v>
      </c>
      <c r="C64" s="522">
        <f t="shared" si="5"/>
        <v>45107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9731</v>
      </c>
    </row>
    <row r="65" spans="1:8">
      <c r="A65" s="89" t="str">
        <f t="shared" si="3"/>
        <v xml:space="preserve">НОМАД ЕНЕРДЖИ КЪМПАНИ ЕООД </v>
      </c>
      <c r="B65" s="89" t="str">
        <f t="shared" si="4"/>
        <v>205606662</v>
      </c>
      <c r="C65" s="522">
        <f t="shared" si="5"/>
        <v>45107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 xml:space="preserve">НОМАД ЕНЕРДЖИ КЪМПАНИ ЕООД </v>
      </c>
      <c r="B66" s="89" t="str">
        <f t="shared" si="4"/>
        <v>205606662</v>
      </c>
      <c r="C66" s="522">
        <f t="shared" si="5"/>
        <v>45107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28265</v>
      </c>
    </row>
    <row r="67" spans="1:8">
      <c r="A67" s="89" t="str">
        <f t="shared" ref="A67:A98" si="6">pdeName</f>
        <v xml:space="preserve">НОМАД ЕНЕРДЖИ КЪМПАНИ ЕООД </v>
      </c>
      <c r="B67" s="89" t="str">
        <f t="shared" ref="B67:B98" si="7">pdeBulstat</f>
        <v>205606662</v>
      </c>
      <c r="C67" s="522">
        <f t="shared" ref="C67:C98" si="8">endDate</f>
        <v>45107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 xml:space="preserve">НОМАД ЕНЕРДЖИ КЪМПАНИ ЕООД </v>
      </c>
      <c r="B68" s="89" t="str">
        <f t="shared" si="7"/>
        <v>205606662</v>
      </c>
      <c r="C68" s="522">
        <f t="shared" si="8"/>
        <v>45107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 xml:space="preserve">НОМАД ЕНЕРДЖИ КЪМПАНИ ЕООД </v>
      </c>
      <c r="B69" s="89" t="str">
        <f t="shared" si="7"/>
        <v>205606662</v>
      </c>
      <c r="C69" s="522">
        <f t="shared" si="8"/>
        <v>45107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28265</v>
      </c>
    </row>
    <row r="70" spans="1:8">
      <c r="A70" s="89" t="str">
        <f t="shared" si="6"/>
        <v xml:space="preserve">НОМАД ЕНЕРДЖИ КЪМПАНИ ЕООД </v>
      </c>
      <c r="B70" s="89" t="str">
        <f t="shared" si="7"/>
        <v>205606662</v>
      </c>
      <c r="C70" s="522">
        <f t="shared" si="8"/>
        <v>45107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 xml:space="preserve">НОМАД ЕНЕРДЖИ КЪМПАНИ ЕООД </v>
      </c>
      <c r="B71" s="89" t="str">
        <f t="shared" si="7"/>
        <v>205606662</v>
      </c>
      <c r="C71" s="522">
        <f t="shared" si="8"/>
        <v>45107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977955</v>
      </c>
    </row>
    <row r="72" spans="1:8">
      <c r="A72" s="89" t="str">
        <f t="shared" si="6"/>
        <v xml:space="preserve">НОМАД ЕНЕРДЖИ КЪМПАНИ ЕООД </v>
      </c>
      <c r="B72" s="89" t="str">
        <f t="shared" si="7"/>
        <v>205606662</v>
      </c>
      <c r="C72" s="522">
        <f t="shared" si="8"/>
        <v>45107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979581</v>
      </c>
    </row>
    <row r="73" spans="1:8">
      <c r="A73" s="89" t="str">
        <f t="shared" si="6"/>
        <v xml:space="preserve">НОМАД ЕНЕРДЖИ КЪМПАНИ ЕООД </v>
      </c>
      <c r="B73" s="89" t="str">
        <f t="shared" si="7"/>
        <v>205606662</v>
      </c>
      <c r="C73" s="522">
        <f t="shared" si="8"/>
        <v>45107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4889</v>
      </c>
    </row>
    <row r="74" spans="1:8">
      <c r="A74" s="89" t="str">
        <f t="shared" si="6"/>
        <v xml:space="preserve">НОМАД ЕНЕРДЖИ КЪМПАНИ ЕООД </v>
      </c>
      <c r="B74" s="89" t="str">
        <f t="shared" si="7"/>
        <v>205606662</v>
      </c>
      <c r="C74" s="522">
        <f t="shared" si="8"/>
        <v>45107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0</v>
      </c>
    </row>
    <row r="75" spans="1:8">
      <c r="A75" s="89" t="str">
        <f t="shared" si="6"/>
        <v xml:space="preserve">НОМАД ЕНЕРДЖИ КЪМПАНИ ЕООД </v>
      </c>
      <c r="B75" s="89" t="str">
        <f t="shared" si="7"/>
        <v>205606662</v>
      </c>
      <c r="C75" s="522">
        <f t="shared" si="8"/>
        <v>45107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 xml:space="preserve">НОМАД ЕНЕРДЖИ КЪМПАНИ ЕООД </v>
      </c>
      <c r="B76" s="89" t="str">
        <f t="shared" si="7"/>
        <v>205606662</v>
      </c>
      <c r="C76" s="522">
        <f t="shared" si="8"/>
        <v>45107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 xml:space="preserve">НОМАД ЕНЕРДЖИ КЪМПАНИ ЕООД </v>
      </c>
      <c r="B77" s="89" t="str">
        <f t="shared" si="7"/>
        <v>205606662</v>
      </c>
      <c r="C77" s="522">
        <f t="shared" si="8"/>
        <v>45107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 xml:space="preserve">НОМАД ЕНЕРДЖИ КЪМПАНИ ЕООД </v>
      </c>
      <c r="B78" s="89" t="str">
        <f t="shared" si="7"/>
        <v>205606662</v>
      </c>
      <c r="C78" s="522">
        <f t="shared" si="8"/>
        <v>45107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 xml:space="preserve">НОМАД ЕНЕРДЖИ КЪМПАНИ ЕООД </v>
      </c>
      <c r="B79" s="89" t="str">
        <f t="shared" si="7"/>
        <v>205606662</v>
      </c>
      <c r="C79" s="522">
        <f t="shared" si="8"/>
        <v>45107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4889</v>
      </c>
    </row>
    <row r="80" spans="1:8">
      <c r="A80" s="89" t="str">
        <f t="shared" si="6"/>
        <v xml:space="preserve">НОМАД ЕНЕРДЖИ КЪМПАНИ ЕООД </v>
      </c>
      <c r="B80" s="89" t="str">
        <f t="shared" si="7"/>
        <v>205606662</v>
      </c>
      <c r="C80" s="522">
        <f t="shared" si="8"/>
        <v>45107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 xml:space="preserve">НОМАД ЕНЕРДЖИ КЪМПАНИ ЕООД </v>
      </c>
      <c r="B81" s="89" t="str">
        <f t="shared" si="7"/>
        <v>205606662</v>
      </c>
      <c r="C81" s="522">
        <f t="shared" si="8"/>
        <v>45107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 xml:space="preserve">НОМАД ЕНЕРДЖИ КЪМПАНИ ЕООД </v>
      </c>
      <c r="B82" s="89" t="str">
        <f t="shared" si="7"/>
        <v>205606662</v>
      </c>
      <c r="C82" s="522">
        <f t="shared" si="8"/>
        <v>45107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0</v>
      </c>
    </row>
    <row r="83" spans="1:8">
      <c r="A83" s="89" t="str">
        <f t="shared" si="6"/>
        <v xml:space="preserve">НОМАД ЕНЕРДЖИ КЪМПАНИ ЕООД </v>
      </c>
      <c r="B83" s="89" t="str">
        <f t="shared" si="7"/>
        <v>205606662</v>
      </c>
      <c r="C83" s="522">
        <f t="shared" si="8"/>
        <v>45107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0</v>
      </c>
    </row>
    <row r="84" spans="1:8">
      <c r="A84" s="89" t="str">
        <f t="shared" si="6"/>
        <v xml:space="preserve">НОМАД ЕНЕРДЖИ КЪМПАНИ ЕООД </v>
      </c>
      <c r="B84" s="89" t="str">
        <f t="shared" si="7"/>
        <v>205606662</v>
      </c>
      <c r="C84" s="522">
        <f t="shared" si="8"/>
        <v>45107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 xml:space="preserve">НОМАД ЕНЕРДЖИ КЪМПАНИ ЕООД </v>
      </c>
      <c r="B85" s="89" t="str">
        <f t="shared" si="7"/>
        <v>205606662</v>
      </c>
      <c r="C85" s="522">
        <f t="shared" si="8"/>
        <v>45107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 xml:space="preserve">НОМАД ЕНЕРДЖИ КЪМПАНИ ЕООД </v>
      </c>
      <c r="B86" s="89" t="str">
        <f t="shared" si="7"/>
        <v>205606662</v>
      </c>
      <c r="C86" s="522">
        <f t="shared" si="8"/>
        <v>45107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0</v>
      </c>
    </row>
    <row r="87" spans="1:8">
      <c r="A87" s="89" t="str">
        <f t="shared" si="6"/>
        <v xml:space="preserve">НОМАД ЕНЕРДЖИ КЪМПАНИ ЕООД </v>
      </c>
      <c r="B87" s="89" t="str">
        <f t="shared" si="7"/>
        <v>205606662</v>
      </c>
      <c r="C87" s="522">
        <f t="shared" si="8"/>
        <v>45107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241809</v>
      </c>
    </row>
    <row r="88" spans="1:8">
      <c r="A88" s="89" t="str">
        <f t="shared" si="6"/>
        <v xml:space="preserve">НОМАД ЕНЕРДЖИ КЪМПАНИ ЕООД </v>
      </c>
      <c r="B88" s="89" t="str">
        <f t="shared" si="7"/>
        <v>205606662</v>
      </c>
      <c r="C88" s="522">
        <f t="shared" si="8"/>
        <v>45107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241809</v>
      </c>
    </row>
    <row r="89" spans="1:8">
      <c r="A89" s="89" t="str">
        <f t="shared" si="6"/>
        <v xml:space="preserve">НОМАД ЕНЕРДЖИ КЪМПАНИ ЕООД </v>
      </c>
      <c r="B89" s="89" t="str">
        <f t="shared" si="7"/>
        <v>205606662</v>
      </c>
      <c r="C89" s="522">
        <f t="shared" si="8"/>
        <v>45107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 xml:space="preserve">НОМАД ЕНЕРДЖИ КЪМПАНИ ЕООД </v>
      </c>
      <c r="B90" s="89" t="str">
        <f t="shared" si="7"/>
        <v>205606662</v>
      </c>
      <c r="C90" s="522">
        <f t="shared" si="8"/>
        <v>45107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 xml:space="preserve">НОМАД ЕНЕРДЖИ КЪМПАНИ ЕООД </v>
      </c>
      <c r="B91" s="89" t="str">
        <f t="shared" si="7"/>
        <v>205606662</v>
      </c>
      <c r="C91" s="522">
        <f t="shared" si="8"/>
        <v>45107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2097</v>
      </c>
    </row>
    <row r="92" spans="1:8">
      <c r="A92" s="89" t="str">
        <f t="shared" si="6"/>
        <v xml:space="preserve">НОМАД ЕНЕРДЖИ КЪМПАНИ ЕООД </v>
      </c>
      <c r="B92" s="89" t="str">
        <f t="shared" si="7"/>
        <v>205606662</v>
      </c>
      <c r="C92" s="522">
        <f t="shared" si="8"/>
        <v>45107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 xml:space="preserve">НОМАД ЕНЕРДЖИ КЪМПАНИ ЕООД </v>
      </c>
      <c r="B93" s="89" t="str">
        <f t="shared" si="7"/>
        <v>205606662</v>
      </c>
      <c r="C93" s="522">
        <f t="shared" si="8"/>
        <v>45107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243906</v>
      </c>
    </row>
    <row r="94" spans="1:8">
      <c r="A94" s="89" t="str">
        <f t="shared" si="6"/>
        <v xml:space="preserve">НОМАД ЕНЕРДЖИ КЪМПАНИ ЕООД </v>
      </c>
      <c r="B94" s="89" t="str">
        <f t="shared" si="7"/>
        <v>205606662</v>
      </c>
      <c r="C94" s="522">
        <f t="shared" si="8"/>
        <v>45107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248795</v>
      </c>
    </row>
    <row r="95" spans="1:8">
      <c r="A95" s="89" t="str">
        <f t="shared" si="6"/>
        <v xml:space="preserve">НОМАД ЕНЕРДЖИ КЪМПАНИ ЕООД </v>
      </c>
      <c r="B95" s="89" t="str">
        <f t="shared" si="7"/>
        <v>205606662</v>
      </c>
      <c r="C95" s="522">
        <f t="shared" si="8"/>
        <v>45107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 xml:space="preserve">НОМАД ЕНЕРДЖИ КЪМПАНИ ЕООД </v>
      </c>
      <c r="B96" s="89" t="str">
        <f t="shared" si="7"/>
        <v>205606662</v>
      </c>
      <c r="C96" s="522">
        <f t="shared" si="8"/>
        <v>45107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 xml:space="preserve">НОМАД ЕНЕРДЖИ КЪМПАНИ ЕООД </v>
      </c>
      <c r="B97" s="89" t="str">
        <f t="shared" si="7"/>
        <v>205606662</v>
      </c>
      <c r="C97" s="522">
        <f t="shared" si="8"/>
        <v>45107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 xml:space="preserve">НОМАД ЕНЕРДЖИ КЪМПАНИ ЕООД </v>
      </c>
      <c r="B98" s="89" t="str">
        <f t="shared" si="7"/>
        <v>205606662</v>
      </c>
      <c r="C98" s="522">
        <f t="shared" si="8"/>
        <v>45107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 xml:space="preserve">НОМАД ЕНЕРДЖИ КЪМПАНИ ЕООД </v>
      </c>
      <c r="B99" s="89" t="str">
        <f t="shared" ref="B99:B125" si="10">pdeBulstat</f>
        <v>205606662</v>
      </c>
      <c r="C99" s="522">
        <f t="shared" ref="C99:C125" si="11">endDate</f>
        <v>45107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 xml:space="preserve">НОМАД ЕНЕРДЖИ КЪМПАНИ ЕООД </v>
      </c>
      <c r="B100" s="89" t="str">
        <f t="shared" si="10"/>
        <v>205606662</v>
      </c>
      <c r="C100" s="522">
        <f t="shared" si="11"/>
        <v>45107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 xml:space="preserve">НОМАД ЕНЕРДЖИ КЪМПАНИ ЕООД </v>
      </c>
      <c r="B101" s="89" t="str">
        <f t="shared" si="10"/>
        <v>205606662</v>
      </c>
      <c r="C101" s="522">
        <f t="shared" si="11"/>
        <v>45107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 xml:space="preserve">НОМАД ЕНЕРДЖИ КЪМПАНИ ЕООД </v>
      </c>
      <c r="B102" s="89" t="str">
        <f t="shared" si="10"/>
        <v>205606662</v>
      </c>
      <c r="C102" s="522">
        <f t="shared" si="11"/>
        <v>45107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 xml:space="preserve">НОМАД ЕНЕРДЖИ КЪМПАНИ ЕООД </v>
      </c>
      <c r="B103" s="89" t="str">
        <f t="shared" si="10"/>
        <v>205606662</v>
      </c>
      <c r="C103" s="522">
        <f t="shared" si="11"/>
        <v>45107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 xml:space="preserve">НОМАД ЕНЕРДЖИ КЪМПАНИ ЕООД </v>
      </c>
      <c r="B104" s="89" t="str">
        <f t="shared" si="10"/>
        <v>205606662</v>
      </c>
      <c r="C104" s="522">
        <f t="shared" si="11"/>
        <v>45107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 xml:space="preserve">НОМАД ЕНЕРДЖИ КЪМПАНИ ЕООД </v>
      </c>
      <c r="B105" s="89" t="str">
        <f t="shared" si="10"/>
        <v>205606662</v>
      </c>
      <c r="C105" s="522">
        <f t="shared" si="11"/>
        <v>45107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 xml:space="preserve">НОМАД ЕНЕРДЖИ КЪМПАНИ ЕООД </v>
      </c>
      <c r="B106" s="89" t="str">
        <f t="shared" si="10"/>
        <v>205606662</v>
      </c>
      <c r="C106" s="522">
        <f t="shared" si="11"/>
        <v>45107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 xml:space="preserve">НОМАД ЕНЕРДЖИ КЪМПАНИ ЕООД </v>
      </c>
      <c r="B107" s="89" t="str">
        <f t="shared" si="10"/>
        <v>205606662</v>
      </c>
      <c r="C107" s="522">
        <f t="shared" si="11"/>
        <v>45107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0</v>
      </c>
    </row>
    <row r="108" spans="1:8">
      <c r="A108" s="89" t="str">
        <f t="shared" si="9"/>
        <v xml:space="preserve">НОМАД ЕНЕРДЖИ КЪМПАНИ ЕООД </v>
      </c>
      <c r="B108" s="89" t="str">
        <f t="shared" si="10"/>
        <v>205606662</v>
      </c>
      <c r="C108" s="522">
        <f t="shared" si="11"/>
        <v>45107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 xml:space="preserve">НОМАД ЕНЕРДЖИ КЪМПАНИ ЕООД </v>
      </c>
      <c r="B109" s="89" t="str">
        <f t="shared" si="10"/>
        <v>205606662</v>
      </c>
      <c r="C109" s="522">
        <f t="shared" si="11"/>
        <v>45107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 xml:space="preserve">НОМАД ЕНЕРДЖИ КЪМПАНИ ЕООД </v>
      </c>
      <c r="B110" s="89" t="str">
        <f t="shared" si="10"/>
        <v>205606662</v>
      </c>
      <c r="C110" s="522">
        <f t="shared" si="11"/>
        <v>45107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688116</v>
      </c>
    </row>
    <row r="111" spans="1:8">
      <c r="A111" s="89" t="str">
        <f t="shared" si="9"/>
        <v xml:space="preserve">НОМАД ЕНЕРДЖИ КЪМПАНИ ЕООД </v>
      </c>
      <c r="B111" s="89" t="str">
        <f t="shared" si="10"/>
        <v>205606662</v>
      </c>
      <c r="C111" s="522">
        <f t="shared" si="11"/>
        <v>45107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 xml:space="preserve">НОМАД ЕНЕРДЖИ КЪМПАНИ ЕООД </v>
      </c>
      <c r="B112" s="89" t="str">
        <f t="shared" si="10"/>
        <v>205606662</v>
      </c>
      <c r="C112" s="522">
        <f t="shared" si="11"/>
        <v>45107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171087</v>
      </c>
    </row>
    <row r="113" spans="1:8">
      <c r="A113" s="89" t="str">
        <f t="shared" si="9"/>
        <v xml:space="preserve">НОМАД ЕНЕРДЖИ КЪМПАНИ ЕООД </v>
      </c>
      <c r="B113" s="89" t="str">
        <f t="shared" si="10"/>
        <v>205606662</v>
      </c>
      <c r="C113" s="522">
        <f t="shared" si="11"/>
        <v>45107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491083</v>
      </c>
    </row>
    <row r="114" spans="1:8">
      <c r="A114" s="89" t="str">
        <f t="shared" si="9"/>
        <v xml:space="preserve">НОМАД ЕНЕРДЖИ КЪМПАНИ ЕООД </v>
      </c>
      <c r="B114" s="89" t="str">
        <f t="shared" si="10"/>
        <v>205606662</v>
      </c>
      <c r="C114" s="522">
        <f t="shared" si="11"/>
        <v>45107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2</v>
      </c>
    </row>
    <row r="115" spans="1:8">
      <c r="A115" s="89" t="str">
        <f t="shared" si="9"/>
        <v xml:space="preserve">НОМАД ЕНЕРДЖИ КЪМПАНИ ЕООД </v>
      </c>
      <c r="B115" s="89" t="str">
        <f t="shared" si="10"/>
        <v>205606662</v>
      </c>
      <c r="C115" s="522">
        <f t="shared" si="11"/>
        <v>45107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187</v>
      </c>
    </row>
    <row r="116" spans="1:8">
      <c r="A116" s="89" t="str">
        <f t="shared" si="9"/>
        <v xml:space="preserve">НОМАД ЕНЕРДЖИ КЪМПАНИ ЕООД </v>
      </c>
      <c r="B116" s="89" t="str">
        <f t="shared" si="10"/>
        <v>205606662</v>
      </c>
      <c r="C116" s="522">
        <f t="shared" si="11"/>
        <v>45107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36</v>
      </c>
    </row>
    <row r="117" spans="1:8">
      <c r="A117" s="89" t="str">
        <f t="shared" si="9"/>
        <v xml:space="preserve">НОМАД ЕНЕРДЖИ КЪМПАНИ ЕООД </v>
      </c>
      <c r="B117" s="89" t="str">
        <f t="shared" si="10"/>
        <v>205606662</v>
      </c>
      <c r="C117" s="522">
        <f t="shared" si="11"/>
        <v>45107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25721</v>
      </c>
    </row>
    <row r="118" spans="1:8">
      <c r="A118" s="89" t="str">
        <f t="shared" si="9"/>
        <v xml:space="preserve">НОМАД ЕНЕРДЖИ КЪМПАНИ ЕООД </v>
      </c>
      <c r="B118" s="89" t="str">
        <f t="shared" si="10"/>
        <v>205606662</v>
      </c>
      <c r="C118" s="522">
        <f t="shared" si="11"/>
        <v>45107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42670</v>
      </c>
    </row>
    <row r="119" spans="1:8">
      <c r="A119" s="89" t="str">
        <f t="shared" si="9"/>
        <v xml:space="preserve">НОМАД ЕНЕРДЖИ КЪМПАНИ ЕООД </v>
      </c>
      <c r="B119" s="89" t="str">
        <f t="shared" si="10"/>
        <v>205606662</v>
      </c>
      <c r="C119" s="522">
        <f t="shared" si="11"/>
        <v>45107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 xml:space="preserve">НОМАД ЕНЕРДЖИ КЪМПАНИ ЕООД </v>
      </c>
      <c r="B120" s="89" t="str">
        <f t="shared" si="10"/>
        <v>205606662</v>
      </c>
      <c r="C120" s="522">
        <f t="shared" si="11"/>
        <v>45107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730786</v>
      </c>
    </row>
    <row r="121" spans="1:8">
      <c r="A121" s="89" t="str">
        <f t="shared" si="9"/>
        <v xml:space="preserve">НОМАД ЕНЕРДЖИ КЪМПАНИ ЕООД </v>
      </c>
      <c r="B121" s="89" t="str">
        <f t="shared" si="10"/>
        <v>205606662</v>
      </c>
      <c r="C121" s="522">
        <f t="shared" si="11"/>
        <v>45107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 xml:space="preserve">НОМАД ЕНЕРДЖИ КЪМПАНИ ЕООД </v>
      </c>
      <c r="B122" s="89" t="str">
        <f t="shared" si="10"/>
        <v>205606662</v>
      </c>
      <c r="C122" s="522">
        <f t="shared" si="11"/>
        <v>45107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 xml:space="preserve">НОМАД ЕНЕРДЖИ КЪМПАНИ ЕООД </v>
      </c>
      <c r="B123" s="89" t="str">
        <f t="shared" si="10"/>
        <v>205606662</v>
      </c>
      <c r="C123" s="522">
        <f t="shared" si="11"/>
        <v>45107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 xml:space="preserve">НОМАД ЕНЕРДЖИ КЪМПАНИ ЕООД </v>
      </c>
      <c r="B124" s="89" t="str">
        <f t="shared" si="10"/>
        <v>205606662</v>
      </c>
      <c r="C124" s="522">
        <f t="shared" si="11"/>
        <v>45107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730786</v>
      </c>
    </row>
    <row r="125" spans="1:8">
      <c r="A125" s="89" t="str">
        <f t="shared" si="9"/>
        <v xml:space="preserve">НОМАД ЕНЕРДЖИ КЪМПАНИ ЕООД </v>
      </c>
      <c r="B125" s="89" t="str">
        <f t="shared" si="10"/>
        <v>205606662</v>
      </c>
      <c r="C125" s="522">
        <f t="shared" si="11"/>
        <v>45107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979581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 xml:space="preserve">НОМАД ЕНЕРДЖИ КЪМПАНИ ЕООД </v>
      </c>
      <c r="B127" s="89" t="str">
        <f t="shared" ref="B127:B158" si="13">pdeBulstat</f>
        <v>205606662</v>
      </c>
      <c r="C127" s="522">
        <f t="shared" ref="C127:C158" si="14">endDate</f>
        <v>45107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7</v>
      </c>
    </row>
    <row r="128" spans="1:8">
      <c r="A128" s="89" t="str">
        <f t="shared" si="12"/>
        <v xml:space="preserve">НОМАД ЕНЕРДЖИ КЪМПАНИ ЕООД </v>
      </c>
      <c r="B128" s="89" t="str">
        <f t="shared" si="13"/>
        <v>205606662</v>
      </c>
      <c r="C128" s="522">
        <f t="shared" si="14"/>
        <v>45107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28814</v>
      </c>
    </row>
    <row r="129" spans="1:8">
      <c r="A129" s="89" t="str">
        <f t="shared" si="12"/>
        <v xml:space="preserve">НОМАД ЕНЕРДЖИ КЪМПАНИ ЕООД </v>
      </c>
      <c r="B129" s="89" t="str">
        <f t="shared" si="13"/>
        <v>205606662</v>
      </c>
      <c r="C129" s="522">
        <f t="shared" si="14"/>
        <v>45107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203</v>
      </c>
    </row>
    <row r="130" spans="1:8">
      <c r="A130" s="89" t="str">
        <f t="shared" si="12"/>
        <v xml:space="preserve">НОМАД ЕНЕРДЖИ КЪМПАНИ ЕООД </v>
      </c>
      <c r="B130" s="89" t="str">
        <f t="shared" si="13"/>
        <v>205606662</v>
      </c>
      <c r="C130" s="522">
        <f t="shared" si="14"/>
        <v>45107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629</v>
      </c>
    </row>
    <row r="131" spans="1:8">
      <c r="A131" s="89" t="str">
        <f t="shared" si="12"/>
        <v xml:space="preserve">НОМАД ЕНЕРДЖИ КЪМПАНИ ЕООД </v>
      </c>
      <c r="B131" s="89" t="str">
        <f t="shared" si="13"/>
        <v>205606662</v>
      </c>
      <c r="C131" s="522">
        <f t="shared" si="14"/>
        <v>45107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78</v>
      </c>
    </row>
    <row r="132" spans="1:8">
      <c r="A132" s="89" t="str">
        <f t="shared" si="12"/>
        <v xml:space="preserve">НОМАД ЕНЕРДЖИ КЪМПАНИ ЕООД </v>
      </c>
      <c r="B132" s="89" t="str">
        <f t="shared" si="13"/>
        <v>205606662</v>
      </c>
      <c r="C132" s="522">
        <f t="shared" si="14"/>
        <v>45107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505513</v>
      </c>
    </row>
    <row r="133" spans="1:8">
      <c r="A133" s="89" t="str">
        <f t="shared" si="12"/>
        <v xml:space="preserve">НОМАД ЕНЕРДЖИ КЪМПАНИ ЕООД </v>
      </c>
      <c r="B133" s="89" t="str">
        <f t="shared" si="13"/>
        <v>205606662</v>
      </c>
      <c r="C133" s="522">
        <f t="shared" si="14"/>
        <v>45107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0</v>
      </c>
    </row>
    <row r="134" spans="1:8">
      <c r="A134" s="89" t="str">
        <f t="shared" si="12"/>
        <v xml:space="preserve">НОМАД ЕНЕРДЖИ КЪМПАНИ ЕООД </v>
      </c>
      <c r="B134" s="89" t="str">
        <f t="shared" si="13"/>
        <v>205606662</v>
      </c>
      <c r="C134" s="522">
        <f t="shared" si="14"/>
        <v>45107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4983</v>
      </c>
    </row>
    <row r="135" spans="1:8">
      <c r="A135" s="89" t="str">
        <f t="shared" si="12"/>
        <v xml:space="preserve">НОМАД ЕНЕРДЖИ КЪМПАНИ ЕООД </v>
      </c>
      <c r="B135" s="89" t="str">
        <f t="shared" si="13"/>
        <v>205606662</v>
      </c>
      <c r="C135" s="522">
        <f t="shared" si="14"/>
        <v>45107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0</v>
      </c>
    </row>
    <row r="136" spans="1:8">
      <c r="A136" s="89" t="str">
        <f t="shared" si="12"/>
        <v xml:space="preserve">НОМАД ЕНЕРДЖИ КЪМПАНИ ЕООД </v>
      </c>
      <c r="B136" s="89" t="str">
        <f t="shared" si="13"/>
        <v>205606662</v>
      </c>
      <c r="C136" s="522">
        <f t="shared" si="14"/>
        <v>45107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 xml:space="preserve">НОМАД ЕНЕРДЖИ КЪМПАНИ ЕООД </v>
      </c>
      <c r="B137" s="89" t="str">
        <f t="shared" si="13"/>
        <v>205606662</v>
      </c>
      <c r="C137" s="522">
        <f t="shared" si="14"/>
        <v>45107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540227</v>
      </c>
    </row>
    <row r="138" spans="1:8">
      <c r="A138" s="89" t="str">
        <f t="shared" si="12"/>
        <v xml:space="preserve">НОМАД ЕНЕРДЖИ КЪМПАНИ ЕООД </v>
      </c>
      <c r="B138" s="89" t="str">
        <f t="shared" si="13"/>
        <v>205606662</v>
      </c>
      <c r="C138" s="522">
        <f t="shared" si="14"/>
        <v>45107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5086</v>
      </c>
    </row>
    <row r="139" spans="1:8">
      <c r="A139" s="89" t="str">
        <f t="shared" si="12"/>
        <v xml:space="preserve">НОМАД ЕНЕРДЖИ КЪМПАНИ ЕООД </v>
      </c>
      <c r="B139" s="89" t="str">
        <f t="shared" si="13"/>
        <v>205606662</v>
      </c>
      <c r="C139" s="522">
        <f t="shared" si="14"/>
        <v>45107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28311</v>
      </c>
    </row>
    <row r="140" spans="1:8">
      <c r="A140" s="89" t="str">
        <f t="shared" si="12"/>
        <v xml:space="preserve">НОМАД ЕНЕРДЖИ КЪМПАНИ ЕООД </v>
      </c>
      <c r="B140" s="89" t="str">
        <f t="shared" si="13"/>
        <v>205606662</v>
      </c>
      <c r="C140" s="522">
        <f t="shared" si="14"/>
        <v>45107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17</v>
      </c>
    </row>
    <row r="141" spans="1:8">
      <c r="A141" s="89" t="str">
        <f t="shared" si="12"/>
        <v xml:space="preserve">НОМАД ЕНЕРДЖИ КЪМПАНИ ЕООД </v>
      </c>
      <c r="B141" s="89" t="str">
        <f t="shared" si="13"/>
        <v>205606662</v>
      </c>
      <c r="C141" s="522">
        <f t="shared" si="14"/>
        <v>45107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362</v>
      </c>
    </row>
    <row r="142" spans="1:8">
      <c r="A142" s="89" t="str">
        <f t="shared" si="12"/>
        <v xml:space="preserve">НОМАД ЕНЕРДЖИ КЪМПАНИ ЕООД </v>
      </c>
      <c r="B142" s="89" t="str">
        <f t="shared" si="13"/>
        <v>205606662</v>
      </c>
      <c r="C142" s="522">
        <f t="shared" si="14"/>
        <v>45107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33776</v>
      </c>
    </row>
    <row r="143" spans="1:8">
      <c r="A143" s="89" t="str">
        <f t="shared" si="12"/>
        <v xml:space="preserve">НОМАД ЕНЕРДЖИ КЪМПАНИ ЕООД </v>
      </c>
      <c r="B143" s="89" t="str">
        <f t="shared" si="13"/>
        <v>205606662</v>
      </c>
      <c r="C143" s="522">
        <f t="shared" si="14"/>
        <v>45107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574003</v>
      </c>
    </row>
    <row r="144" spans="1:8">
      <c r="A144" s="89" t="str">
        <f t="shared" si="12"/>
        <v xml:space="preserve">НОМАД ЕНЕРДЖИ КЪМПАНИ ЕООД </v>
      </c>
      <c r="B144" s="89" t="str">
        <f t="shared" si="13"/>
        <v>205606662</v>
      </c>
      <c r="C144" s="522">
        <f t="shared" si="14"/>
        <v>45107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2097</v>
      </c>
    </row>
    <row r="145" spans="1:8">
      <c r="A145" s="89" t="str">
        <f t="shared" si="12"/>
        <v xml:space="preserve">НОМАД ЕНЕРДЖИ КЪМПАНИ ЕООД </v>
      </c>
      <c r="B145" s="89" t="str">
        <f t="shared" si="13"/>
        <v>205606662</v>
      </c>
      <c r="C145" s="522">
        <f t="shared" si="14"/>
        <v>45107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 xml:space="preserve">НОМАД ЕНЕРДЖИ КЪМПАНИ ЕООД </v>
      </c>
      <c r="B146" s="89" t="str">
        <f t="shared" si="13"/>
        <v>205606662</v>
      </c>
      <c r="C146" s="522">
        <f t="shared" si="14"/>
        <v>45107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 xml:space="preserve">НОМАД ЕНЕРДЖИ КЪМПАНИ ЕООД </v>
      </c>
      <c r="B147" s="89" t="str">
        <f t="shared" si="13"/>
        <v>205606662</v>
      </c>
      <c r="C147" s="522">
        <f t="shared" si="14"/>
        <v>45107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574003</v>
      </c>
    </row>
    <row r="148" spans="1:8">
      <c r="A148" s="89" t="str">
        <f t="shared" si="12"/>
        <v xml:space="preserve">НОМАД ЕНЕРДЖИ КЪМПАНИ ЕООД </v>
      </c>
      <c r="B148" s="89" t="str">
        <f t="shared" si="13"/>
        <v>205606662</v>
      </c>
      <c r="C148" s="522">
        <f t="shared" si="14"/>
        <v>45107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2097</v>
      </c>
    </row>
    <row r="149" spans="1:8">
      <c r="A149" s="89" t="str">
        <f t="shared" si="12"/>
        <v xml:space="preserve">НОМАД ЕНЕРДЖИ КЪМПАНИ ЕООД </v>
      </c>
      <c r="B149" s="89" t="str">
        <f t="shared" si="13"/>
        <v>205606662</v>
      </c>
      <c r="C149" s="522">
        <f t="shared" si="14"/>
        <v>45107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0</v>
      </c>
    </row>
    <row r="150" spans="1:8">
      <c r="A150" s="89" t="str">
        <f t="shared" si="12"/>
        <v xml:space="preserve">НОМАД ЕНЕРДЖИ КЪМПАНИ ЕООД </v>
      </c>
      <c r="B150" s="89" t="str">
        <f t="shared" si="13"/>
        <v>205606662</v>
      </c>
      <c r="C150" s="522">
        <f t="shared" si="14"/>
        <v>45107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0</v>
      </c>
    </row>
    <row r="151" spans="1:8">
      <c r="A151" s="89" t="str">
        <f t="shared" si="12"/>
        <v xml:space="preserve">НОМАД ЕНЕРДЖИ КЪМПАНИ ЕООД </v>
      </c>
      <c r="B151" s="89" t="str">
        <f t="shared" si="13"/>
        <v>205606662</v>
      </c>
      <c r="C151" s="522">
        <f t="shared" si="14"/>
        <v>45107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0</v>
      </c>
    </row>
    <row r="152" spans="1:8">
      <c r="A152" s="89" t="str">
        <f t="shared" si="12"/>
        <v xml:space="preserve">НОМАД ЕНЕРДЖИ КЪМПАНИ ЕООД </v>
      </c>
      <c r="B152" s="89" t="str">
        <f t="shared" si="13"/>
        <v>205606662</v>
      </c>
      <c r="C152" s="522">
        <f t="shared" si="14"/>
        <v>45107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 xml:space="preserve">НОМАД ЕНЕРДЖИ КЪМПАНИ ЕООД </v>
      </c>
      <c r="B153" s="89" t="str">
        <f t="shared" si="13"/>
        <v>205606662</v>
      </c>
      <c r="C153" s="522">
        <f t="shared" si="14"/>
        <v>45107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2097</v>
      </c>
    </row>
    <row r="154" spans="1:8">
      <c r="A154" s="89" t="str">
        <f t="shared" si="12"/>
        <v xml:space="preserve">НОМАД ЕНЕРДЖИ КЪМПАНИ ЕООД </v>
      </c>
      <c r="B154" s="89" t="str">
        <f t="shared" si="13"/>
        <v>205606662</v>
      </c>
      <c r="C154" s="522">
        <f t="shared" si="14"/>
        <v>45107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 xml:space="preserve">НОМАД ЕНЕРДЖИ КЪМПАНИ ЕООД </v>
      </c>
      <c r="B155" s="89" t="str">
        <f t="shared" si="13"/>
        <v>205606662</v>
      </c>
      <c r="C155" s="522">
        <f t="shared" si="14"/>
        <v>45107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2097</v>
      </c>
    </row>
    <row r="156" spans="1:8">
      <c r="A156" s="89" t="str">
        <f t="shared" si="12"/>
        <v xml:space="preserve">НОМАД ЕНЕРДЖИ КЪМПАНИ ЕООД </v>
      </c>
      <c r="B156" s="89" t="str">
        <f t="shared" si="13"/>
        <v>205606662</v>
      </c>
      <c r="C156" s="522">
        <f t="shared" si="14"/>
        <v>45107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576100</v>
      </c>
    </row>
    <row r="157" spans="1:8">
      <c r="A157" s="89" t="str">
        <f t="shared" si="12"/>
        <v xml:space="preserve">НОМАД ЕНЕРДЖИ КЪМПАНИ ЕООД </v>
      </c>
      <c r="B157" s="89" t="str">
        <f t="shared" si="13"/>
        <v>205606662</v>
      </c>
      <c r="C157" s="522">
        <f t="shared" si="14"/>
        <v>45107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 xml:space="preserve">НОМАД ЕНЕРДЖИ КЪМПАНИ ЕООД </v>
      </c>
      <c r="B158" s="89" t="str">
        <f t="shared" si="13"/>
        <v>205606662</v>
      </c>
      <c r="C158" s="522">
        <f t="shared" si="14"/>
        <v>45107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496206</v>
      </c>
    </row>
    <row r="159" spans="1:8">
      <c r="A159" s="89" t="str">
        <f t="shared" ref="A159:A179" si="15">pdeName</f>
        <v xml:space="preserve">НОМАД ЕНЕРДЖИ КЪМПАНИ ЕООД </v>
      </c>
      <c r="B159" s="89" t="str">
        <f t="shared" ref="B159:B179" si="16">pdeBulstat</f>
        <v>205606662</v>
      </c>
      <c r="C159" s="522">
        <f t="shared" ref="C159:C179" si="17">endDate</f>
        <v>45107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 xml:space="preserve">НОМАД ЕНЕРДЖИ КЪМПАНИ ЕООД </v>
      </c>
      <c r="B160" s="89" t="str">
        <f t="shared" si="16"/>
        <v>205606662</v>
      </c>
      <c r="C160" s="522">
        <f t="shared" si="17"/>
        <v>45107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758</v>
      </c>
    </row>
    <row r="161" spans="1:8">
      <c r="A161" s="89" t="str">
        <f t="shared" si="15"/>
        <v xml:space="preserve">НОМАД ЕНЕРДЖИ КЪМПАНИ ЕООД </v>
      </c>
      <c r="B161" s="89" t="str">
        <f t="shared" si="16"/>
        <v>205606662</v>
      </c>
      <c r="C161" s="522">
        <f t="shared" si="17"/>
        <v>45107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496964</v>
      </c>
    </row>
    <row r="162" spans="1:8">
      <c r="A162" s="89" t="str">
        <f t="shared" si="15"/>
        <v xml:space="preserve">НОМАД ЕНЕРДЖИ КЪМПАНИ ЕООД </v>
      </c>
      <c r="B162" s="89" t="str">
        <f t="shared" si="16"/>
        <v>205606662</v>
      </c>
      <c r="C162" s="522">
        <f t="shared" si="17"/>
        <v>45107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 xml:space="preserve">НОМАД ЕНЕРДЖИ КЪМПАНИ ЕООД </v>
      </c>
      <c r="B163" s="89" t="str">
        <f t="shared" si="16"/>
        <v>205606662</v>
      </c>
      <c r="C163" s="522">
        <f t="shared" si="17"/>
        <v>45107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 xml:space="preserve">НОМАД ЕНЕРДЖИ КЪМПАНИ ЕООД </v>
      </c>
      <c r="B164" s="89" t="str">
        <f t="shared" si="16"/>
        <v>205606662</v>
      </c>
      <c r="C164" s="522">
        <f t="shared" si="17"/>
        <v>45107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15927</v>
      </c>
    </row>
    <row r="165" spans="1:8">
      <c r="A165" s="89" t="str">
        <f t="shared" si="15"/>
        <v xml:space="preserve">НОМАД ЕНЕРДЖИ КЪМПАНИ ЕООД </v>
      </c>
      <c r="B165" s="89" t="str">
        <f t="shared" si="16"/>
        <v>205606662</v>
      </c>
      <c r="C165" s="522">
        <f t="shared" si="17"/>
        <v>45107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 xml:space="preserve">НОМАД ЕНЕРДЖИ КЪМПАНИ ЕООД </v>
      </c>
      <c r="B166" s="89" t="str">
        <f t="shared" si="16"/>
        <v>205606662</v>
      </c>
      <c r="C166" s="522">
        <f t="shared" si="17"/>
        <v>45107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63209</v>
      </c>
    </row>
    <row r="167" spans="1:8">
      <c r="A167" s="89" t="str">
        <f t="shared" si="15"/>
        <v xml:space="preserve">НОМАД ЕНЕРДЖИ КЪМПАНИ ЕООД </v>
      </c>
      <c r="B167" s="89" t="str">
        <f t="shared" si="16"/>
        <v>205606662</v>
      </c>
      <c r="C167" s="522">
        <f t="shared" si="17"/>
        <v>45107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 xml:space="preserve">НОМАД ЕНЕРДЖИ КЪМПАНИ ЕООД </v>
      </c>
      <c r="B168" s="89" t="str">
        <f t="shared" si="16"/>
        <v>205606662</v>
      </c>
      <c r="C168" s="522">
        <f t="shared" si="17"/>
        <v>45107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 xml:space="preserve">НОМАД ЕНЕРДЖИ КЪМПАНИ ЕООД </v>
      </c>
      <c r="B169" s="89" t="str">
        <f t="shared" si="16"/>
        <v>205606662</v>
      </c>
      <c r="C169" s="522">
        <f t="shared" si="17"/>
        <v>45107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79136</v>
      </c>
    </row>
    <row r="170" spans="1:8">
      <c r="A170" s="89" t="str">
        <f t="shared" si="15"/>
        <v xml:space="preserve">НОМАД ЕНЕРДЖИ КЪМПАНИ ЕООД </v>
      </c>
      <c r="B170" s="89" t="str">
        <f t="shared" si="16"/>
        <v>205606662</v>
      </c>
      <c r="C170" s="522">
        <f t="shared" si="17"/>
        <v>45107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576100</v>
      </c>
    </row>
    <row r="171" spans="1:8">
      <c r="A171" s="89" t="str">
        <f t="shared" si="15"/>
        <v xml:space="preserve">НОМАД ЕНЕРДЖИ КЪМПАНИ ЕООД </v>
      </c>
      <c r="B171" s="89" t="str">
        <f t="shared" si="16"/>
        <v>205606662</v>
      </c>
      <c r="C171" s="522">
        <f t="shared" si="17"/>
        <v>45107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 xml:space="preserve">НОМАД ЕНЕРДЖИ КЪМПАНИ ЕООД </v>
      </c>
      <c r="B172" s="89" t="str">
        <f t="shared" si="16"/>
        <v>205606662</v>
      </c>
      <c r="C172" s="522">
        <f t="shared" si="17"/>
        <v>45107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 xml:space="preserve">НОМАД ЕНЕРДЖИ КЪМПАНИ ЕООД </v>
      </c>
      <c r="B173" s="89" t="str">
        <f t="shared" si="16"/>
        <v>205606662</v>
      </c>
      <c r="C173" s="522">
        <f t="shared" si="17"/>
        <v>45107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 xml:space="preserve">НОМАД ЕНЕРДЖИ КЪМПАНИ ЕООД </v>
      </c>
      <c r="B174" s="89" t="str">
        <f t="shared" si="16"/>
        <v>205606662</v>
      </c>
      <c r="C174" s="522">
        <f t="shared" si="17"/>
        <v>45107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576100</v>
      </c>
    </row>
    <row r="175" spans="1:8">
      <c r="A175" s="89" t="str">
        <f t="shared" si="15"/>
        <v xml:space="preserve">НОМАД ЕНЕРДЖИ КЪМПАНИ ЕООД </v>
      </c>
      <c r="B175" s="89" t="str">
        <f t="shared" si="16"/>
        <v>205606662</v>
      </c>
      <c r="C175" s="522">
        <f t="shared" si="17"/>
        <v>45107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 xml:space="preserve">НОМАД ЕНЕРДЖИ КЪМПАНИ ЕООД </v>
      </c>
      <c r="B176" s="89" t="str">
        <f t="shared" si="16"/>
        <v>205606662</v>
      </c>
      <c r="C176" s="522">
        <f t="shared" si="17"/>
        <v>45107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 xml:space="preserve">НОМАД ЕНЕРДЖИ КЪМПАНИ ЕООД </v>
      </c>
      <c r="B177" s="89" t="str">
        <f t="shared" si="16"/>
        <v>205606662</v>
      </c>
      <c r="C177" s="522">
        <f t="shared" si="17"/>
        <v>45107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 xml:space="preserve">НОМАД ЕНЕРДЖИ КЪМПАНИ ЕООД </v>
      </c>
      <c r="B178" s="89" t="str">
        <f t="shared" si="16"/>
        <v>205606662</v>
      </c>
      <c r="C178" s="522">
        <f t="shared" si="17"/>
        <v>45107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 xml:space="preserve">НОМАД ЕНЕРДЖИ КЪМПАНИ ЕООД </v>
      </c>
      <c r="B179" s="89" t="str">
        <f t="shared" si="16"/>
        <v>205606662</v>
      </c>
      <c r="C179" s="522">
        <f t="shared" si="17"/>
        <v>45107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576100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 xml:space="preserve">НОМАД ЕНЕРДЖИ КЪМПАНИ ЕООД </v>
      </c>
      <c r="B181" s="89" t="str">
        <f t="shared" ref="B181:B216" si="19">pdeBulstat</f>
        <v>205606662</v>
      </c>
      <c r="C181" s="522">
        <f t="shared" ref="C181:C216" si="20">endDate</f>
        <v>45107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436057</v>
      </c>
    </row>
    <row r="182" spans="1:8">
      <c r="A182" s="89" t="str">
        <f t="shared" si="18"/>
        <v xml:space="preserve">НОМАД ЕНЕРДЖИ КЪМПАНИ ЕООД </v>
      </c>
      <c r="B182" s="89" t="str">
        <f t="shared" si="19"/>
        <v>205606662</v>
      </c>
      <c r="C182" s="522">
        <f t="shared" si="20"/>
        <v>45107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-381463</v>
      </c>
    </row>
    <row r="183" spans="1:8">
      <c r="A183" s="89" t="str">
        <f t="shared" si="18"/>
        <v xml:space="preserve">НОМАД ЕНЕРДЖИ КЪМПАНИ ЕООД </v>
      </c>
      <c r="B183" s="89" t="str">
        <f t="shared" si="19"/>
        <v>205606662</v>
      </c>
      <c r="C183" s="522">
        <f t="shared" si="20"/>
        <v>45107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 xml:space="preserve">НОМАД ЕНЕРДЖИ КЪМПАНИ ЕООД </v>
      </c>
      <c r="B184" s="89" t="str">
        <f t="shared" si="19"/>
        <v>205606662</v>
      </c>
      <c r="C184" s="522">
        <f t="shared" si="20"/>
        <v>45107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-638</v>
      </c>
    </row>
    <row r="185" spans="1:8">
      <c r="A185" s="89" t="str">
        <f t="shared" si="18"/>
        <v xml:space="preserve">НОМАД ЕНЕРДЖИ КЪМПАНИ ЕООД </v>
      </c>
      <c r="B185" s="89" t="str">
        <f t="shared" si="19"/>
        <v>205606662</v>
      </c>
      <c r="C185" s="522">
        <f t="shared" si="20"/>
        <v>45107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29168</v>
      </c>
    </row>
    <row r="186" spans="1:8">
      <c r="A186" s="89" t="str">
        <f t="shared" si="18"/>
        <v xml:space="preserve">НОМАД ЕНЕРДЖИ КЪМПАНИ ЕООД </v>
      </c>
      <c r="B186" s="89" t="str">
        <f t="shared" si="19"/>
        <v>205606662</v>
      </c>
      <c r="C186" s="522">
        <f t="shared" si="20"/>
        <v>45107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0</v>
      </c>
    </row>
    <row r="187" spans="1:8">
      <c r="A187" s="89" t="str">
        <f t="shared" si="18"/>
        <v xml:space="preserve">НОМАД ЕНЕРДЖИ КЪМПАНИ ЕООД </v>
      </c>
      <c r="B187" s="89" t="str">
        <f t="shared" si="19"/>
        <v>205606662</v>
      </c>
      <c r="C187" s="522">
        <f t="shared" si="20"/>
        <v>45107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 xml:space="preserve">НОМАД ЕНЕРДЖИ КЪМПАНИ ЕООД </v>
      </c>
      <c r="B188" s="89" t="str">
        <f t="shared" si="19"/>
        <v>205606662</v>
      </c>
      <c r="C188" s="522">
        <f t="shared" si="20"/>
        <v>45107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0</v>
      </c>
    </row>
    <row r="189" spans="1:8">
      <c r="A189" s="89" t="str">
        <f t="shared" si="18"/>
        <v xml:space="preserve">НОМАД ЕНЕРДЖИ КЪМПАНИ ЕООД </v>
      </c>
      <c r="B189" s="89" t="str">
        <f t="shared" si="19"/>
        <v>205606662</v>
      </c>
      <c r="C189" s="522">
        <f t="shared" si="20"/>
        <v>45107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0</v>
      </c>
    </row>
    <row r="190" spans="1:8">
      <c r="A190" s="89" t="str">
        <f t="shared" si="18"/>
        <v xml:space="preserve">НОМАД ЕНЕРДЖИ КЪМПАНИ ЕООД </v>
      </c>
      <c r="B190" s="89" t="str">
        <f t="shared" si="19"/>
        <v>205606662</v>
      </c>
      <c r="C190" s="522">
        <f t="shared" si="20"/>
        <v>45107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-115</v>
      </c>
    </row>
    <row r="191" spans="1:8">
      <c r="A191" s="89" t="str">
        <f t="shared" si="18"/>
        <v xml:space="preserve">НОМАД ЕНЕРДЖИ КЪМПАНИ ЕООД </v>
      </c>
      <c r="B191" s="89" t="str">
        <f t="shared" si="19"/>
        <v>205606662</v>
      </c>
      <c r="C191" s="522">
        <f t="shared" si="20"/>
        <v>45107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83009</v>
      </c>
    </row>
    <row r="192" spans="1:8">
      <c r="A192" s="89" t="str">
        <f t="shared" si="18"/>
        <v xml:space="preserve">НОМАД ЕНЕРДЖИ КЪМПАНИ ЕООД </v>
      </c>
      <c r="B192" s="89" t="str">
        <f t="shared" si="19"/>
        <v>205606662</v>
      </c>
      <c r="C192" s="522">
        <f t="shared" si="20"/>
        <v>45107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0</v>
      </c>
    </row>
    <row r="193" spans="1:8">
      <c r="A193" s="89" t="str">
        <f t="shared" si="18"/>
        <v xml:space="preserve">НОМАД ЕНЕРДЖИ КЪМПАНИ ЕООД </v>
      </c>
      <c r="B193" s="89" t="str">
        <f t="shared" si="19"/>
        <v>205606662</v>
      </c>
      <c r="C193" s="522">
        <f t="shared" si="20"/>
        <v>45107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0</v>
      </c>
    </row>
    <row r="194" spans="1:8">
      <c r="A194" s="89" t="str">
        <f t="shared" si="18"/>
        <v xml:space="preserve">НОМАД ЕНЕРДЖИ КЪМПАНИ ЕООД </v>
      </c>
      <c r="B194" s="89" t="str">
        <f t="shared" si="19"/>
        <v>205606662</v>
      </c>
      <c r="C194" s="522">
        <f t="shared" si="20"/>
        <v>45107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0</v>
      </c>
    </row>
    <row r="195" spans="1:8">
      <c r="A195" s="89" t="str">
        <f t="shared" si="18"/>
        <v xml:space="preserve">НОМАД ЕНЕРДЖИ КЪМПАНИ ЕООД </v>
      </c>
      <c r="B195" s="89" t="str">
        <f t="shared" si="19"/>
        <v>205606662</v>
      </c>
      <c r="C195" s="522">
        <f t="shared" si="20"/>
        <v>45107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0</v>
      </c>
    </row>
    <row r="196" spans="1:8">
      <c r="A196" s="89" t="str">
        <f t="shared" si="18"/>
        <v xml:space="preserve">НОМАД ЕНЕРДЖИ КЪМПАНИ ЕООД </v>
      </c>
      <c r="B196" s="89" t="str">
        <f t="shared" si="19"/>
        <v>205606662</v>
      </c>
      <c r="C196" s="522">
        <f t="shared" si="20"/>
        <v>45107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0</v>
      </c>
    </row>
    <row r="197" spans="1:8">
      <c r="A197" s="89" t="str">
        <f t="shared" si="18"/>
        <v xml:space="preserve">НОМАД ЕНЕРДЖИ КЪМПАНИ ЕООД </v>
      </c>
      <c r="B197" s="89" t="str">
        <f t="shared" si="19"/>
        <v>205606662</v>
      </c>
      <c r="C197" s="522">
        <f t="shared" si="20"/>
        <v>45107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0</v>
      </c>
    </row>
    <row r="198" spans="1:8">
      <c r="A198" s="89" t="str">
        <f t="shared" si="18"/>
        <v xml:space="preserve">НОМАД ЕНЕРДЖИ КЪМПАНИ ЕООД </v>
      </c>
      <c r="B198" s="89" t="str">
        <f t="shared" si="19"/>
        <v>205606662</v>
      </c>
      <c r="C198" s="522">
        <f t="shared" si="20"/>
        <v>45107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0</v>
      </c>
    </row>
    <row r="199" spans="1:8">
      <c r="A199" s="89" t="str">
        <f t="shared" si="18"/>
        <v xml:space="preserve">НОМАД ЕНЕРДЖИ КЪМПАНИ ЕООД </v>
      </c>
      <c r="B199" s="89" t="str">
        <f t="shared" si="19"/>
        <v>205606662</v>
      </c>
      <c r="C199" s="522">
        <f t="shared" si="20"/>
        <v>45107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0</v>
      </c>
    </row>
    <row r="200" spans="1:8">
      <c r="A200" s="89" t="str">
        <f t="shared" si="18"/>
        <v xml:space="preserve">НОМАД ЕНЕРДЖИ КЪМПАНИ ЕООД </v>
      </c>
      <c r="B200" s="89" t="str">
        <f t="shared" si="19"/>
        <v>205606662</v>
      </c>
      <c r="C200" s="522">
        <f t="shared" si="20"/>
        <v>45107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 xml:space="preserve">НОМАД ЕНЕРДЖИ КЪМПАНИ ЕООД </v>
      </c>
      <c r="B201" s="89" t="str">
        <f t="shared" si="19"/>
        <v>205606662</v>
      </c>
      <c r="C201" s="522">
        <f t="shared" si="20"/>
        <v>45107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-391</v>
      </c>
    </row>
    <row r="202" spans="1:8">
      <c r="A202" s="89" t="str">
        <f t="shared" si="18"/>
        <v xml:space="preserve">НОМАД ЕНЕРДЖИ КЪМПАНИ ЕООД </v>
      </c>
      <c r="B202" s="89" t="str">
        <f t="shared" si="19"/>
        <v>205606662</v>
      </c>
      <c r="C202" s="522">
        <f t="shared" si="20"/>
        <v>45107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-391</v>
      </c>
    </row>
    <row r="203" spans="1:8">
      <c r="A203" s="89" t="str">
        <f t="shared" si="18"/>
        <v xml:space="preserve">НОМАД ЕНЕРДЖИ КЪМПАНИ ЕООД </v>
      </c>
      <c r="B203" s="89" t="str">
        <f t="shared" si="19"/>
        <v>205606662</v>
      </c>
      <c r="C203" s="522">
        <f t="shared" si="20"/>
        <v>45107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 xml:space="preserve">НОМАД ЕНЕРДЖИ КЪМПАНИ ЕООД </v>
      </c>
      <c r="B204" s="89" t="str">
        <f t="shared" si="19"/>
        <v>205606662</v>
      </c>
      <c r="C204" s="522">
        <f t="shared" si="20"/>
        <v>45107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0</v>
      </c>
    </row>
    <row r="205" spans="1:8">
      <c r="A205" s="89" t="str">
        <f t="shared" si="18"/>
        <v xml:space="preserve">НОМАД ЕНЕРДЖИ КЪМПАНИ ЕООД </v>
      </c>
      <c r="B205" s="89" t="str">
        <f t="shared" si="19"/>
        <v>205606662</v>
      </c>
      <c r="C205" s="522">
        <f t="shared" si="20"/>
        <v>45107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0</v>
      </c>
    </row>
    <row r="206" spans="1:8">
      <c r="A206" s="89" t="str">
        <f t="shared" si="18"/>
        <v xml:space="preserve">НОМАД ЕНЕРДЖИ КЪМПАНИ ЕООД </v>
      </c>
      <c r="B206" s="89" t="str">
        <f t="shared" si="19"/>
        <v>205606662</v>
      </c>
      <c r="C206" s="522">
        <f t="shared" si="20"/>
        <v>45107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-121743</v>
      </c>
    </row>
    <row r="207" spans="1:8">
      <c r="A207" s="89" t="str">
        <f t="shared" si="18"/>
        <v xml:space="preserve">НОМАД ЕНЕРДЖИ КЪМПАНИ ЕООД </v>
      </c>
      <c r="B207" s="89" t="str">
        <f t="shared" si="19"/>
        <v>205606662</v>
      </c>
      <c r="C207" s="522">
        <f t="shared" si="20"/>
        <v>45107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0</v>
      </c>
    </row>
    <row r="208" spans="1:8">
      <c r="A208" s="89" t="str">
        <f t="shared" si="18"/>
        <v xml:space="preserve">НОМАД ЕНЕРДЖИ КЪМПАНИ ЕООД </v>
      </c>
      <c r="B208" s="89" t="str">
        <f t="shared" si="19"/>
        <v>205606662</v>
      </c>
      <c r="C208" s="522">
        <f t="shared" si="20"/>
        <v>45107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0</v>
      </c>
    </row>
    <row r="209" spans="1:8">
      <c r="A209" s="89" t="str">
        <f t="shared" si="18"/>
        <v xml:space="preserve">НОМАД ЕНЕРДЖИ КЪМПАНИ ЕООД </v>
      </c>
      <c r="B209" s="89" t="str">
        <f t="shared" si="19"/>
        <v>205606662</v>
      </c>
      <c r="C209" s="522">
        <f t="shared" si="20"/>
        <v>45107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0</v>
      </c>
    </row>
    <row r="210" spans="1:8">
      <c r="A210" s="89" t="str">
        <f t="shared" si="18"/>
        <v xml:space="preserve">НОМАД ЕНЕРДЖИ КЪМПАНИ ЕООД </v>
      </c>
      <c r="B210" s="89" t="str">
        <f t="shared" si="19"/>
        <v>205606662</v>
      </c>
      <c r="C210" s="522">
        <f t="shared" si="20"/>
        <v>45107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-378</v>
      </c>
    </row>
    <row r="211" spans="1:8">
      <c r="A211" s="89" t="str">
        <f t="shared" si="18"/>
        <v xml:space="preserve">НОМАД ЕНЕРДЖИ КЪМПАНИ ЕООД </v>
      </c>
      <c r="B211" s="89" t="str">
        <f t="shared" si="19"/>
        <v>205606662</v>
      </c>
      <c r="C211" s="522">
        <f t="shared" si="20"/>
        <v>45107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-122121</v>
      </c>
    </row>
    <row r="212" spans="1:8">
      <c r="A212" s="89" t="str">
        <f t="shared" si="18"/>
        <v xml:space="preserve">НОМАД ЕНЕРДЖИ КЪМПАНИ ЕООД </v>
      </c>
      <c r="B212" s="89" t="str">
        <f t="shared" si="19"/>
        <v>205606662</v>
      </c>
      <c r="C212" s="522">
        <f t="shared" si="20"/>
        <v>45107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-39503</v>
      </c>
    </row>
    <row r="213" spans="1:8">
      <c r="A213" s="89" t="str">
        <f t="shared" si="18"/>
        <v xml:space="preserve">НОМАД ЕНЕРДЖИ КЪМПАНИ ЕООД </v>
      </c>
      <c r="B213" s="89" t="str">
        <f t="shared" si="19"/>
        <v>205606662</v>
      </c>
      <c r="C213" s="522">
        <f t="shared" si="20"/>
        <v>45107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67768</v>
      </c>
    </row>
    <row r="214" spans="1:8">
      <c r="A214" s="89" t="str">
        <f t="shared" si="18"/>
        <v xml:space="preserve">НОМАД ЕНЕРДЖИ КЪМПАНИ ЕООД </v>
      </c>
      <c r="B214" s="89" t="str">
        <f t="shared" si="19"/>
        <v>205606662</v>
      </c>
      <c r="C214" s="522">
        <f t="shared" si="20"/>
        <v>45107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28265</v>
      </c>
    </row>
    <row r="215" spans="1:8">
      <c r="A215" s="89" t="str">
        <f t="shared" si="18"/>
        <v xml:space="preserve">НОМАД ЕНЕРДЖИ КЪМПАНИ ЕООД </v>
      </c>
      <c r="B215" s="89" t="str">
        <f t="shared" si="19"/>
        <v>205606662</v>
      </c>
      <c r="C215" s="522">
        <f t="shared" si="20"/>
        <v>45107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28265</v>
      </c>
    </row>
    <row r="216" spans="1:8">
      <c r="A216" s="89" t="str">
        <f t="shared" si="18"/>
        <v xml:space="preserve">НОМАД ЕНЕРДЖИ КЪМПАНИ ЕООД </v>
      </c>
      <c r="B216" s="89" t="str">
        <f t="shared" si="19"/>
        <v>205606662</v>
      </c>
      <c r="C216" s="522">
        <f t="shared" si="20"/>
        <v>45107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0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 xml:space="preserve">НОМАД ЕНЕРДЖИ КЪМПАНИ ЕООД </v>
      </c>
      <c r="B218" s="89" t="str">
        <f t="shared" ref="B218:B281" si="22">pdeBulstat</f>
        <v>205606662</v>
      </c>
      <c r="C218" s="522">
        <f t="shared" ref="C218:C281" si="23">endDate</f>
        <v>45107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4889</v>
      </c>
    </row>
    <row r="219" spans="1:8">
      <c r="A219" s="89" t="str">
        <f t="shared" si="21"/>
        <v xml:space="preserve">НОМАД ЕНЕРДЖИ КЪМПАНИ ЕООД </v>
      </c>
      <c r="B219" s="89" t="str">
        <f t="shared" si="22"/>
        <v>205606662</v>
      </c>
      <c r="C219" s="522">
        <f t="shared" si="23"/>
        <v>45107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 xml:space="preserve">НОМАД ЕНЕРДЖИ КЪМПАНИ ЕООД </v>
      </c>
      <c r="B220" s="89" t="str">
        <f t="shared" si="22"/>
        <v>205606662</v>
      </c>
      <c r="C220" s="522">
        <f t="shared" si="23"/>
        <v>45107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 xml:space="preserve">НОМАД ЕНЕРДЖИ КЪМПАНИ ЕООД </v>
      </c>
      <c r="B221" s="89" t="str">
        <f t="shared" si="22"/>
        <v>205606662</v>
      </c>
      <c r="C221" s="522">
        <f t="shared" si="23"/>
        <v>45107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 xml:space="preserve">НОМАД ЕНЕРДЖИ КЪМПАНИ ЕООД </v>
      </c>
      <c r="B222" s="89" t="str">
        <f t="shared" si="22"/>
        <v>205606662</v>
      </c>
      <c r="C222" s="522">
        <f t="shared" si="23"/>
        <v>45107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4889</v>
      </c>
    </row>
    <row r="223" spans="1:8">
      <c r="A223" s="89" t="str">
        <f t="shared" si="21"/>
        <v xml:space="preserve">НОМАД ЕНЕРДЖИ КЪМПАНИ ЕООД </v>
      </c>
      <c r="B223" s="89" t="str">
        <f t="shared" si="22"/>
        <v>205606662</v>
      </c>
      <c r="C223" s="522">
        <f t="shared" si="23"/>
        <v>45107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 xml:space="preserve">НОМАД ЕНЕРДЖИ КЪМПАНИ ЕООД </v>
      </c>
      <c r="B224" s="89" t="str">
        <f t="shared" si="22"/>
        <v>205606662</v>
      </c>
      <c r="C224" s="522">
        <f t="shared" si="23"/>
        <v>45107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 xml:space="preserve">НОМАД ЕНЕРДЖИ КЪМПАНИ ЕООД </v>
      </c>
      <c r="B225" s="89" t="str">
        <f t="shared" si="22"/>
        <v>205606662</v>
      </c>
      <c r="C225" s="522">
        <f t="shared" si="23"/>
        <v>45107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 xml:space="preserve">НОМАД ЕНЕРДЖИ КЪМПАНИ ЕООД </v>
      </c>
      <c r="B226" s="89" t="str">
        <f t="shared" si="22"/>
        <v>205606662</v>
      </c>
      <c r="C226" s="522">
        <f t="shared" si="23"/>
        <v>45107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 xml:space="preserve">НОМАД ЕНЕРДЖИ КЪМПАНИ ЕООД </v>
      </c>
      <c r="B227" s="89" t="str">
        <f t="shared" si="22"/>
        <v>205606662</v>
      </c>
      <c r="C227" s="522">
        <f t="shared" si="23"/>
        <v>45107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 xml:space="preserve">НОМАД ЕНЕРДЖИ КЪМПАНИ ЕООД </v>
      </c>
      <c r="B228" s="89" t="str">
        <f t="shared" si="22"/>
        <v>205606662</v>
      </c>
      <c r="C228" s="522">
        <f t="shared" si="23"/>
        <v>45107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 xml:space="preserve">НОМАД ЕНЕРДЖИ КЪМПАНИ ЕООД </v>
      </c>
      <c r="B229" s="89" t="str">
        <f t="shared" si="22"/>
        <v>205606662</v>
      </c>
      <c r="C229" s="522">
        <f t="shared" si="23"/>
        <v>45107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 xml:space="preserve">НОМАД ЕНЕРДЖИ КЪМПАНИ ЕООД </v>
      </c>
      <c r="B230" s="89" t="str">
        <f t="shared" si="22"/>
        <v>205606662</v>
      </c>
      <c r="C230" s="522">
        <f t="shared" si="23"/>
        <v>45107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 xml:space="preserve">НОМАД ЕНЕРДЖИ КЪМПАНИ ЕООД </v>
      </c>
      <c r="B231" s="89" t="str">
        <f t="shared" si="22"/>
        <v>205606662</v>
      </c>
      <c r="C231" s="522">
        <f t="shared" si="23"/>
        <v>45107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 xml:space="preserve">НОМАД ЕНЕРДЖИ КЪМПАНИ ЕООД </v>
      </c>
      <c r="B232" s="89" t="str">
        <f t="shared" si="22"/>
        <v>205606662</v>
      </c>
      <c r="C232" s="522">
        <f t="shared" si="23"/>
        <v>45107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 xml:space="preserve">НОМАД ЕНЕРДЖИ КЪМПАНИ ЕООД </v>
      </c>
      <c r="B233" s="89" t="str">
        <f t="shared" si="22"/>
        <v>205606662</v>
      </c>
      <c r="C233" s="522">
        <f t="shared" si="23"/>
        <v>45107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 xml:space="preserve">НОМАД ЕНЕРДЖИ КЪМПАНИ ЕООД </v>
      </c>
      <c r="B234" s="89" t="str">
        <f t="shared" si="22"/>
        <v>205606662</v>
      </c>
      <c r="C234" s="522">
        <f t="shared" si="23"/>
        <v>45107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 xml:space="preserve">НОМАД ЕНЕРДЖИ КЪМПАНИ ЕООД </v>
      </c>
      <c r="B235" s="89" t="str">
        <f t="shared" si="22"/>
        <v>205606662</v>
      </c>
      <c r="C235" s="522">
        <f t="shared" si="23"/>
        <v>45107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0</v>
      </c>
    </row>
    <row r="236" spans="1:8">
      <c r="A236" s="89" t="str">
        <f t="shared" si="21"/>
        <v xml:space="preserve">НОМАД ЕНЕРДЖИ КЪМПАНИ ЕООД </v>
      </c>
      <c r="B236" s="89" t="str">
        <f t="shared" si="22"/>
        <v>205606662</v>
      </c>
      <c r="C236" s="522">
        <f t="shared" si="23"/>
        <v>45107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4889</v>
      </c>
    </row>
    <row r="237" spans="1:8">
      <c r="A237" s="89" t="str">
        <f t="shared" si="21"/>
        <v xml:space="preserve">НОМАД ЕНЕРДЖИ КЪМПАНИ ЕООД </v>
      </c>
      <c r="B237" s="89" t="str">
        <f t="shared" si="22"/>
        <v>205606662</v>
      </c>
      <c r="C237" s="522">
        <f t="shared" si="23"/>
        <v>45107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 xml:space="preserve">НОМАД ЕНЕРДЖИ КЪМПАНИ ЕООД </v>
      </c>
      <c r="B238" s="89" t="str">
        <f t="shared" si="22"/>
        <v>205606662</v>
      </c>
      <c r="C238" s="522">
        <f t="shared" si="23"/>
        <v>45107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 xml:space="preserve">НОМАД ЕНЕРДЖИ КЪМПАНИ ЕООД </v>
      </c>
      <c r="B239" s="89" t="str">
        <f t="shared" si="22"/>
        <v>205606662</v>
      </c>
      <c r="C239" s="522">
        <f t="shared" si="23"/>
        <v>45107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4889</v>
      </c>
    </row>
    <row r="240" spans="1:8">
      <c r="A240" s="89" t="str">
        <f t="shared" si="21"/>
        <v xml:space="preserve">НОМАД ЕНЕРДЖИ КЪМПАНИ ЕООД </v>
      </c>
      <c r="B240" s="89" t="str">
        <f t="shared" si="22"/>
        <v>205606662</v>
      </c>
      <c r="C240" s="522">
        <f t="shared" si="23"/>
        <v>45107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 xml:space="preserve">НОМАД ЕНЕРДЖИ КЪМПАНИ ЕООД </v>
      </c>
      <c r="B241" s="89" t="str">
        <f t="shared" si="22"/>
        <v>205606662</v>
      </c>
      <c r="C241" s="522">
        <f t="shared" si="23"/>
        <v>45107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 xml:space="preserve">НОМАД ЕНЕРДЖИ КЪМПАНИ ЕООД </v>
      </c>
      <c r="B242" s="89" t="str">
        <f t="shared" si="22"/>
        <v>205606662</v>
      </c>
      <c r="C242" s="522">
        <f t="shared" si="23"/>
        <v>45107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 xml:space="preserve">НОМАД ЕНЕРДЖИ КЪМПАНИ ЕООД </v>
      </c>
      <c r="B243" s="89" t="str">
        <f t="shared" si="22"/>
        <v>205606662</v>
      </c>
      <c r="C243" s="522">
        <f t="shared" si="23"/>
        <v>45107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 xml:space="preserve">НОМАД ЕНЕРДЖИ КЪМПАНИ ЕООД </v>
      </c>
      <c r="B244" s="89" t="str">
        <f t="shared" si="22"/>
        <v>205606662</v>
      </c>
      <c r="C244" s="522">
        <f t="shared" si="23"/>
        <v>45107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 xml:space="preserve">НОМАД ЕНЕРДЖИ КЪМПАНИ ЕООД </v>
      </c>
      <c r="B245" s="89" t="str">
        <f t="shared" si="22"/>
        <v>205606662</v>
      </c>
      <c r="C245" s="522">
        <f t="shared" si="23"/>
        <v>45107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 xml:space="preserve">НОМАД ЕНЕРДЖИ КЪМПАНИ ЕООД </v>
      </c>
      <c r="B246" s="89" t="str">
        <f t="shared" si="22"/>
        <v>205606662</v>
      </c>
      <c r="C246" s="522">
        <f t="shared" si="23"/>
        <v>45107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 xml:space="preserve">НОМАД ЕНЕРДЖИ КЪМПАНИ ЕООД </v>
      </c>
      <c r="B247" s="89" t="str">
        <f t="shared" si="22"/>
        <v>205606662</v>
      </c>
      <c r="C247" s="522">
        <f t="shared" si="23"/>
        <v>45107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 xml:space="preserve">НОМАД ЕНЕРДЖИ КЪМПАНИ ЕООД </v>
      </c>
      <c r="B248" s="89" t="str">
        <f t="shared" si="22"/>
        <v>205606662</v>
      </c>
      <c r="C248" s="522">
        <f t="shared" si="23"/>
        <v>45107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 xml:space="preserve">НОМАД ЕНЕРДЖИ КЪМПАНИ ЕООД </v>
      </c>
      <c r="B249" s="89" t="str">
        <f t="shared" si="22"/>
        <v>205606662</v>
      </c>
      <c r="C249" s="522">
        <f t="shared" si="23"/>
        <v>45107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 xml:space="preserve">НОМАД ЕНЕРДЖИ КЪМПАНИ ЕООД </v>
      </c>
      <c r="B250" s="89" t="str">
        <f t="shared" si="22"/>
        <v>205606662</v>
      </c>
      <c r="C250" s="522">
        <f t="shared" si="23"/>
        <v>45107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 xml:space="preserve">НОМАД ЕНЕРДЖИ КЪМПАНИ ЕООД </v>
      </c>
      <c r="B251" s="89" t="str">
        <f t="shared" si="22"/>
        <v>205606662</v>
      </c>
      <c r="C251" s="522">
        <f t="shared" si="23"/>
        <v>45107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 xml:space="preserve">НОМАД ЕНЕРДЖИ КЪМПАНИ ЕООД </v>
      </c>
      <c r="B252" s="89" t="str">
        <f t="shared" si="22"/>
        <v>205606662</v>
      </c>
      <c r="C252" s="522">
        <f t="shared" si="23"/>
        <v>45107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 xml:space="preserve">НОМАД ЕНЕРДЖИ КЪМПАНИ ЕООД </v>
      </c>
      <c r="B253" s="89" t="str">
        <f t="shared" si="22"/>
        <v>205606662</v>
      </c>
      <c r="C253" s="522">
        <f t="shared" si="23"/>
        <v>45107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 xml:space="preserve">НОМАД ЕНЕРДЖИ КЪМПАНИ ЕООД </v>
      </c>
      <c r="B254" s="89" t="str">
        <f t="shared" si="22"/>
        <v>205606662</v>
      </c>
      <c r="C254" s="522">
        <f t="shared" si="23"/>
        <v>45107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 xml:space="preserve">НОМАД ЕНЕРДЖИ КЪМПАНИ ЕООД </v>
      </c>
      <c r="B255" s="89" t="str">
        <f t="shared" si="22"/>
        <v>205606662</v>
      </c>
      <c r="C255" s="522">
        <f t="shared" si="23"/>
        <v>45107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 xml:space="preserve">НОМАД ЕНЕРДЖИ КЪМПАНИ ЕООД </v>
      </c>
      <c r="B256" s="89" t="str">
        <f t="shared" si="22"/>
        <v>205606662</v>
      </c>
      <c r="C256" s="522">
        <f t="shared" si="23"/>
        <v>45107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 xml:space="preserve">НОМАД ЕНЕРДЖИ КЪМПАНИ ЕООД </v>
      </c>
      <c r="B257" s="89" t="str">
        <f t="shared" si="22"/>
        <v>205606662</v>
      </c>
      <c r="C257" s="522">
        <f t="shared" si="23"/>
        <v>45107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 xml:space="preserve">НОМАД ЕНЕРДЖИ КЪМПАНИ ЕООД </v>
      </c>
      <c r="B258" s="89" t="str">
        <f t="shared" si="22"/>
        <v>205606662</v>
      </c>
      <c r="C258" s="522">
        <f t="shared" si="23"/>
        <v>45107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 xml:space="preserve">НОМАД ЕНЕРДЖИ КЪМПАНИ ЕООД </v>
      </c>
      <c r="B259" s="89" t="str">
        <f t="shared" si="22"/>
        <v>205606662</v>
      </c>
      <c r="C259" s="522">
        <f t="shared" si="23"/>
        <v>45107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 xml:space="preserve">НОМАД ЕНЕРДЖИ КЪМПАНИ ЕООД </v>
      </c>
      <c r="B260" s="89" t="str">
        <f t="shared" si="22"/>
        <v>205606662</v>
      </c>
      <c r="C260" s="522">
        <f t="shared" si="23"/>
        <v>45107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 xml:space="preserve">НОМАД ЕНЕРДЖИ КЪМПАНИ ЕООД </v>
      </c>
      <c r="B261" s="89" t="str">
        <f t="shared" si="22"/>
        <v>205606662</v>
      </c>
      <c r="C261" s="522">
        <f t="shared" si="23"/>
        <v>45107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 xml:space="preserve">НОМАД ЕНЕРДЖИ КЪМПАНИ ЕООД </v>
      </c>
      <c r="B262" s="89" t="str">
        <f t="shared" si="22"/>
        <v>205606662</v>
      </c>
      <c r="C262" s="522">
        <f t="shared" si="23"/>
        <v>45107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0</v>
      </c>
    </row>
    <row r="263" spans="1:8">
      <c r="A263" s="89" t="str">
        <f t="shared" si="21"/>
        <v xml:space="preserve">НОМАД ЕНЕРДЖИ КЪМПАНИ ЕООД </v>
      </c>
      <c r="B263" s="89" t="str">
        <f t="shared" si="22"/>
        <v>205606662</v>
      </c>
      <c r="C263" s="522">
        <f t="shared" si="23"/>
        <v>45107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 xml:space="preserve">НОМАД ЕНЕРДЖИ КЪМПАНИ ЕООД </v>
      </c>
      <c r="B264" s="89" t="str">
        <f t="shared" si="22"/>
        <v>205606662</v>
      </c>
      <c r="C264" s="522">
        <f t="shared" si="23"/>
        <v>45107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 xml:space="preserve">НОМАД ЕНЕРДЖИ КЪМПАНИ ЕООД </v>
      </c>
      <c r="B265" s="89" t="str">
        <f t="shared" si="22"/>
        <v>205606662</v>
      </c>
      <c r="C265" s="522">
        <f t="shared" si="23"/>
        <v>45107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 xml:space="preserve">НОМАД ЕНЕРДЖИ КЪМПАНИ ЕООД </v>
      </c>
      <c r="B266" s="89" t="str">
        <f t="shared" si="22"/>
        <v>205606662</v>
      </c>
      <c r="C266" s="522">
        <f t="shared" si="23"/>
        <v>45107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0</v>
      </c>
    </row>
    <row r="267" spans="1:8">
      <c r="A267" s="89" t="str">
        <f t="shared" si="21"/>
        <v xml:space="preserve">НОМАД ЕНЕРДЖИ КЪМПАНИ ЕООД </v>
      </c>
      <c r="B267" s="89" t="str">
        <f t="shared" si="22"/>
        <v>205606662</v>
      </c>
      <c r="C267" s="522">
        <f t="shared" si="23"/>
        <v>45107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 xml:space="preserve">НОМАД ЕНЕРДЖИ КЪМПАНИ ЕООД </v>
      </c>
      <c r="B268" s="89" t="str">
        <f t="shared" si="22"/>
        <v>205606662</v>
      </c>
      <c r="C268" s="522">
        <f t="shared" si="23"/>
        <v>45107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 xml:space="preserve">НОМАД ЕНЕРДЖИ КЪМПАНИ ЕООД </v>
      </c>
      <c r="B269" s="89" t="str">
        <f t="shared" si="22"/>
        <v>205606662</v>
      </c>
      <c r="C269" s="522">
        <f t="shared" si="23"/>
        <v>45107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 xml:space="preserve">НОМАД ЕНЕРДЖИ КЪМПАНИ ЕООД </v>
      </c>
      <c r="B270" s="89" t="str">
        <f t="shared" si="22"/>
        <v>205606662</v>
      </c>
      <c r="C270" s="522">
        <f t="shared" si="23"/>
        <v>45107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 xml:space="preserve">НОМАД ЕНЕРДЖИ КЪМПАНИ ЕООД </v>
      </c>
      <c r="B271" s="89" t="str">
        <f t="shared" si="22"/>
        <v>205606662</v>
      </c>
      <c r="C271" s="522">
        <f t="shared" si="23"/>
        <v>45107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 xml:space="preserve">НОМАД ЕНЕРДЖИ КЪМПАНИ ЕООД </v>
      </c>
      <c r="B272" s="89" t="str">
        <f t="shared" si="22"/>
        <v>205606662</v>
      </c>
      <c r="C272" s="522">
        <f t="shared" si="23"/>
        <v>45107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0</v>
      </c>
    </row>
    <row r="273" spans="1:8">
      <c r="A273" s="89" t="str">
        <f t="shared" si="21"/>
        <v xml:space="preserve">НОМАД ЕНЕРДЖИ КЪМПАНИ ЕООД </v>
      </c>
      <c r="B273" s="89" t="str">
        <f t="shared" si="22"/>
        <v>205606662</v>
      </c>
      <c r="C273" s="522">
        <f t="shared" si="23"/>
        <v>45107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 xml:space="preserve">НОМАД ЕНЕРДЖИ КЪМПАНИ ЕООД </v>
      </c>
      <c r="B274" s="89" t="str">
        <f t="shared" si="22"/>
        <v>205606662</v>
      </c>
      <c r="C274" s="522">
        <f t="shared" si="23"/>
        <v>45107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0</v>
      </c>
    </row>
    <row r="275" spans="1:8">
      <c r="A275" s="89" t="str">
        <f t="shared" si="21"/>
        <v xml:space="preserve">НОМАД ЕНЕРДЖИ КЪМПАНИ ЕООД </v>
      </c>
      <c r="B275" s="89" t="str">
        <f t="shared" si="22"/>
        <v>205606662</v>
      </c>
      <c r="C275" s="522">
        <f t="shared" si="23"/>
        <v>45107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0</v>
      </c>
    </row>
    <row r="276" spans="1:8">
      <c r="A276" s="89" t="str">
        <f t="shared" si="21"/>
        <v xml:space="preserve">НОМАД ЕНЕРДЖИ КЪМПАНИ ЕООД </v>
      </c>
      <c r="B276" s="89" t="str">
        <f t="shared" si="22"/>
        <v>205606662</v>
      </c>
      <c r="C276" s="522">
        <f t="shared" si="23"/>
        <v>45107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0</v>
      </c>
    </row>
    <row r="277" spans="1:8">
      <c r="A277" s="89" t="str">
        <f t="shared" si="21"/>
        <v xml:space="preserve">НОМАД ЕНЕРДЖИ КЪМПАНИ ЕООД </v>
      </c>
      <c r="B277" s="89" t="str">
        <f t="shared" si="22"/>
        <v>205606662</v>
      </c>
      <c r="C277" s="522">
        <f t="shared" si="23"/>
        <v>45107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0</v>
      </c>
    </row>
    <row r="278" spans="1:8">
      <c r="A278" s="89" t="str">
        <f t="shared" si="21"/>
        <v xml:space="preserve">НОМАД ЕНЕРДЖИ КЪМПАНИ ЕООД </v>
      </c>
      <c r="B278" s="89" t="str">
        <f t="shared" si="22"/>
        <v>205606662</v>
      </c>
      <c r="C278" s="522">
        <f t="shared" si="23"/>
        <v>45107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 xml:space="preserve">НОМАД ЕНЕРДЖИ КЪМПАНИ ЕООД </v>
      </c>
      <c r="B279" s="89" t="str">
        <f t="shared" si="22"/>
        <v>205606662</v>
      </c>
      <c r="C279" s="522">
        <f t="shared" si="23"/>
        <v>45107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0</v>
      </c>
    </row>
    <row r="280" spans="1:8">
      <c r="A280" s="89" t="str">
        <f t="shared" si="21"/>
        <v xml:space="preserve">НОМАД ЕНЕРДЖИ КЪМПАНИ ЕООД </v>
      </c>
      <c r="B280" s="89" t="str">
        <f t="shared" si="22"/>
        <v>205606662</v>
      </c>
      <c r="C280" s="522">
        <f t="shared" si="23"/>
        <v>45107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0</v>
      </c>
    </row>
    <row r="281" spans="1:8">
      <c r="A281" s="89" t="str">
        <f t="shared" si="21"/>
        <v xml:space="preserve">НОМАД ЕНЕРДЖИ КЪМПАНИ ЕООД </v>
      </c>
      <c r="B281" s="89" t="str">
        <f t="shared" si="22"/>
        <v>205606662</v>
      </c>
      <c r="C281" s="522">
        <f t="shared" si="23"/>
        <v>45107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 xml:space="preserve">НОМАД ЕНЕРДЖИ КЪМПАНИ ЕООД </v>
      </c>
      <c r="B282" s="89" t="str">
        <f t="shared" ref="B282:B345" si="25">pdeBulstat</f>
        <v>205606662</v>
      </c>
      <c r="C282" s="522">
        <f t="shared" ref="C282:C345" si="26">endDate</f>
        <v>45107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 xml:space="preserve">НОМАД ЕНЕРДЖИ КЪМПАНИ ЕООД </v>
      </c>
      <c r="B283" s="89" t="str">
        <f t="shared" si="25"/>
        <v>205606662</v>
      </c>
      <c r="C283" s="522">
        <f t="shared" si="26"/>
        <v>45107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0</v>
      </c>
    </row>
    <row r="284" spans="1:8">
      <c r="A284" s="89" t="str">
        <f t="shared" si="24"/>
        <v xml:space="preserve">НОМАД ЕНЕРДЖИ КЪМПАНИ ЕООД </v>
      </c>
      <c r="B284" s="89" t="str">
        <f t="shared" si="25"/>
        <v>205606662</v>
      </c>
      <c r="C284" s="522">
        <f t="shared" si="26"/>
        <v>45107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0</v>
      </c>
    </row>
    <row r="285" spans="1:8">
      <c r="A285" s="89" t="str">
        <f t="shared" si="24"/>
        <v xml:space="preserve">НОМАД ЕНЕРДЖИ КЪМПАНИ ЕООД </v>
      </c>
      <c r="B285" s="89" t="str">
        <f t="shared" si="25"/>
        <v>205606662</v>
      </c>
      <c r="C285" s="522">
        <f t="shared" si="26"/>
        <v>45107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 xml:space="preserve">НОМАД ЕНЕРДЖИ КЪМПАНИ ЕООД </v>
      </c>
      <c r="B286" s="89" t="str">
        <f t="shared" si="25"/>
        <v>205606662</v>
      </c>
      <c r="C286" s="522">
        <f t="shared" si="26"/>
        <v>45107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 xml:space="preserve">НОМАД ЕНЕРДЖИ КЪМПАНИ ЕООД </v>
      </c>
      <c r="B287" s="89" t="str">
        <f t="shared" si="25"/>
        <v>205606662</v>
      </c>
      <c r="C287" s="522">
        <f t="shared" si="26"/>
        <v>45107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 xml:space="preserve">НОМАД ЕНЕРДЖИ КЪМПАНИ ЕООД </v>
      </c>
      <c r="B288" s="89" t="str">
        <f t="shared" si="25"/>
        <v>205606662</v>
      </c>
      <c r="C288" s="522">
        <f t="shared" si="26"/>
        <v>45107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0</v>
      </c>
    </row>
    <row r="289" spans="1:8">
      <c r="A289" s="89" t="str">
        <f t="shared" si="24"/>
        <v xml:space="preserve">НОМАД ЕНЕРДЖИ КЪМПАНИ ЕООД </v>
      </c>
      <c r="B289" s="89" t="str">
        <f t="shared" si="25"/>
        <v>205606662</v>
      </c>
      <c r="C289" s="522">
        <f t="shared" si="26"/>
        <v>45107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 xml:space="preserve">НОМАД ЕНЕРДЖИ КЪМПАНИ ЕООД </v>
      </c>
      <c r="B290" s="89" t="str">
        <f t="shared" si="25"/>
        <v>205606662</v>
      </c>
      <c r="C290" s="522">
        <f t="shared" si="26"/>
        <v>45107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0</v>
      </c>
    </row>
    <row r="291" spans="1:8">
      <c r="A291" s="89" t="str">
        <f t="shared" si="24"/>
        <v xml:space="preserve">НОМАД ЕНЕРДЖИ КЪМПАНИ ЕООД </v>
      </c>
      <c r="B291" s="89" t="str">
        <f t="shared" si="25"/>
        <v>205606662</v>
      </c>
      <c r="C291" s="522">
        <f t="shared" si="26"/>
        <v>45107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 xml:space="preserve">НОМАД ЕНЕРДЖИ КЪМПАНИ ЕООД </v>
      </c>
      <c r="B292" s="89" t="str">
        <f t="shared" si="25"/>
        <v>205606662</v>
      </c>
      <c r="C292" s="522">
        <f t="shared" si="26"/>
        <v>45107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0</v>
      </c>
    </row>
    <row r="293" spans="1:8">
      <c r="A293" s="89" t="str">
        <f t="shared" si="24"/>
        <v xml:space="preserve">НОМАД ЕНЕРДЖИ КЪМПАНИ ЕООД </v>
      </c>
      <c r="B293" s="89" t="str">
        <f t="shared" si="25"/>
        <v>205606662</v>
      </c>
      <c r="C293" s="522">
        <f t="shared" si="26"/>
        <v>45107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 xml:space="preserve">НОМАД ЕНЕРДЖИ КЪМПАНИ ЕООД </v>
      </c>
      <c r="B294" s="89" t="str">
        <f t="shared" si="25"/>
        <v>205606662</v>
      </c>
      <c r="C294" s="522">
        <f t="shared" si="26"/>
        <v>45107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 xml:space="preserve">НОМАД ЕНЕРДЖИ КЪМПАНИ ЕООД </v>
      </c>
      <c r="B295" s="89" t="str">
        <f t="shared" si="25"/>
        <v>205606662</v>
      </c>
      <c r="C295" s="522">
        <f t="shared" si="26"/>
        <v>45107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 xml:space="preserve">НОМАД ЕНЕРДЖИ КЪМПАНИ ЕООД </v>
      </c>
      <c r="B296" s="89" t="str">
        <f t="shared" si="25"/>
        <v>205606662</v>
      </c>
      <c r="C296" s="522">
        <f t="shared" si="26"/>
        <v>45107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 xml:space="preserve">НОМАД ЕНЕРДЖИ КЪМПАНИ ЕООД </v>
      </c>
      <c r="B297" s="89" t="str">
        <f t="shared" si="25"/>
        <v>205606662</v>
      </c>
      <c r="C297" s="522">
        <f t="shared" si="26"/>
        <v>45107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 xml:space="preserve">НОМАД ЕНЕРДЖИ КЪМПАНИ ЕООД </v>
      </c>
      <c r="B298" s="89" t="str">
        <f t="shared" si="25"/>
        <v>205606662</v>
      </c>
      <c r="C298" s="522">
        <f t="shared" si="26"/>
        <v>45107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 xml:space="preserve">НОМАД ЕНЕРДЖИ КЪМПАНИ ЕООД </v>
      </c>
      <c r="B299" s="89" t="str">
        <f t="shared" si="25"/>
        <v>205606662</v>
      </c>
      <c r="C299" s="522">
        <f t="shared" si="26"/>
        <v>45107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 xml:space="preserve">НОМАД ЕНЕРДЖИ КЪМПАНИ ЕООД </v>
      </c>
      <c r="B300" s="89" t="str">
        <f t="shared" si="25"/>
        <v>205606662</v>
      </c>
      <c r="C300" s="522">
        <f t="shared" si="26"/>
        <v>45107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 xml:space="preserve">НОМАД ЕНЕРДЖИ КЪМПАНИ ЕООД </v>
      </c>
      <c r="B301" s="89" t="str">
        <f t="shared" si="25"/>
        <v>205606662</v>
      </c>
      <c r="C301" s="522">
        <f t="shared" si="26"/>
        <v>45107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 xml:space="preserve">НОМАД ЕНЕРДЖИ КЪМПАНИ ЕООД </v>
      </c>
      <c r="B302" s="89" t="str">
        <f t="shared" si="25"/>
        <v>205606662</v>
      </c>
      <c r="C302" s="522">
        <f t="shared" si="26"/>
        <v>45107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0</v>
      </c>
    </row>
    <row r="303" spans="1:8">
      <c r="A303" s="89" t="str">
        <f t="shared" si="24"/>
        <v xml:space="preserve">НОМАД ЕНЕРДЖИ КЪМПАНИ ЕООД </v>
      </c>
      <c r="B303" s="89" t="str">
        <f t="shared" si="25"/>
        <v>205606662</v>
      </c>
      <c r="C303" s="522">
        <f t="shared" si="26"/>
        <v>45107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 xml:space="preserve">НОМАД ЕНЕРДЖИ КЪМПАНИ ЕООД </v>
      </c>
      <c r="B304" s="89" t="str">
        <f t="shared" si="25"/>
        <v>205606662</v>
      </c>
      <c r="C304" s="522">
        <f t="shared" si="26"/>
        <v>45107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 xml:space="preserve">НОМАД ЕНЕРДЖИ КЪМПАНИ ЕООД </v>
      </c>
      <c r="B305" s="89" t="str">
        <f t="shared" si="25"/>
        <v>205606662</v>
      </c>
      <c r="C305" s="522">
        <f t="shared" si="26"/>
        <v>45107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0</v>
      </c>
    </row>
    <row r="306" spans="1:8">
      <c r="A306" s="89" t="str">
        <f t="shared" si="24"/>
        <v xml:space="preserve">НОМАД ЕНЕРДЖИ КЪМПАНИ ЕООД </v>
      </c>
      <c r="B306" s="89" t="str">
        <f t="shared" si="25"/>
        <v>205606662</v>
      </c>
      <c r="C306" s="522">
        <f t="shared" si="26"/>
        <v>45107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 xml:space="preserve">НОМАД ЕНЕРДЖИ КЪМПАНИ ЕООД </v>
      </c>
      <c r="B307" s="89" t="str">
        <f t="shared" si="25"/>
        <v>205606662</v>
      </c>
      <c r="C307" s="522">
        <f t="shared" si="26"/>
        <v>45107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 xml:space="preserve">НОМАД ЕНЕРДЖИ КЪМПАНИ ЕООД </v>
      </c>
      <c r="B308" s="89" t="str">
        <f t="shared" si="25"/>
        <v>205606662</v>
      </c>
      <c r="C308" s="522">
        <f t="shared" si="26"/>
        <v>45107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 xml:space="preserve">НОМАД ЕНЕРДЖИ КЪМПАНИ ЕООД </v>
      </c>
      <c r="B309" s="89" t="str">
        <f t="shared" si="25"/>
        <v>205606662</v>
      </c>
      <c r="C309" s="522">
        <f t="shared" si="26"/>
        <v>45107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 xml:space="preserve">НОМАД ЕНЕРДЖИ КЪМПАНИ ЕООД </v>
      </c>
      <c r="B310" s="89" t="str">
        <f t="shared" si="25"/>
        <v>205606662</v>
      </c>
      <c r="C310" s="522">
        <f t="shared" si="26"/>
        <v>45107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 xml:space="preserve">НОМАД ЕНЕРДЖИ КЪМПАНИ ЕООД </v>
      </c>
      <c r="B311" s="89" t="str">
        <f t="shared" si="25"/>
        <v>205606662</v>
      </c>
      <c r="C311" s="522">
        <f t="shared" si="26"/>
        <v>45107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 xml:space="preserve">НОМАД ЕНЕРДЖИ КЪМПАНИ ЕООД </v>
      </c>
      <c r="B312" s="89" t="str">
        <f t="shared" si="25"/>
        <v>205606662</v>
      </c>
      <c r="C312" s="522">
        <f t="shared" si="26"/>
        <v>45107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 xml:space="preserve">НОМАД ЕНЕРДЖИ КЪМПАНИ ЕООД </v>
      </c>
      <c r="B313" s="89" t="str">
        <f t="shared" si="25"/>
        <v>205606662</v>
      </c>
      <c r="C313" s="522">
        <f t="shared" si="26"/>
        <v>45107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 xml:space="preserve">НОМАД ЕНЕРДЖИ КЪМПАНИ ЕООД </v>
      </c>
      <c r="B314" s="89" t="str">
        <f t="shared" si="25"/>
        <v>205606662</v>
      </c>
      <c r="C314" s="522">
        <f t="shared" si="26"/>
        <v>45107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 xml:space="preserve">НОМАД ЕНЕРДЖИ КЪМПАНИ ЕООД </v>
      </c>
      <c r="B315" s="89" t="str">
        <f t="shared" si="25"/>
        <v>205606662</v>
      </c>
      <c r="C315" s="522">
        <f t="shared" si="26"/>
        <v>45107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 xml:space="preserve">НОМАД ЕНЕРДЖИ КЪМПАНИ ЕООД </v>
      </c>
      <c r="B316" s="89" t="str">
        <f t="shared" si="25"/>
        <v>205606662</v>
      </c>
      <c r="C316" s="522">
        <f t="shared" si="26"/>
        <v>45107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 xml:space="preserve">НОМАД ЕНЕРДЖИ КЪМПАНИ ЕООД </v>
      </c>
      <c r="B317" s="89" t="str">
        <f t="shared" si="25"/>
        <v>205606662</v>
      </c>
      <c r="C317" s="522">
        <f t="shared" si="26"/>
        <v>45107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 xml:space="preserve">НОМАД ЕНЕРДЖИ КЪМПАНИ ЕООД </v>
      </c>
      <c r="B318" s="89" t="str">
        <f t="shared" si="25"/>
        <v>205606662</v>
      </c>
      <c r="C318" s="522">
        <f t="shared" si="26"/>
        <v>45107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 xml:space="preserve">НОМАД ЕНЕРДЖИ КЪМПАНИ ЕООД </v>
      </c>
      <c r="B319" s="89" t="str">
        <f t="shared" si="25"/>
        <v>205606662</v>
      </c>
      <c r="C319" s="522">
        <f t="shared" si="26"/>
        <v>45107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 xml:space="preserve">НОМАД ЕНЕРДЖИ КЪМПАНИ ЕООД </v>
      </c>
      <c r="B320" s="89" t="str">
        <f t="shared" si="25"/>
        <v>205606662</v>
      </c>
      <c r="C320" s="522">
        <f t="shared" si="26"/>
        <v>45107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 xml:space="preserve">НОМАД ЕНЕРДЖИ КЪМПАНИ ЕООД </v>
      </c>
      <c r="B321" s="89" t="str">
        <f t="shared" si="25"/>
        <v>205606662</v>
      </c>
      <c r="C321" s="522">
        <f t="shared" si="26"/>
        <v>45107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 xml:space="preserve">НОМАД ЕНЕРДЖИ КЪМПАНИ ЕООД </v>
      </c>
      <c r="B322" s="89" t="str">
        <f t="shared" si="25"/>
        <v>205606662</v>
      </c>
      <c r="C322" s="522">
        <f t="shared" si="26"/>
        <v>45107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 xml:space="preserve">НОМАД ЕНЕРДЖИ КЪМПАНИ ЕООД </v>
      </c>
      <c r="B323" s="89" t="str">
        <f t="shared" si="25"/>
        <v>205606662</v>
      </c>
      <c r="C323" s="522">
        <f t="shared" si="26"/>
        <v>45107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 xml:space="preserve">НОМАД ЕНЕРДЖИ КЪМПАНИ ЕООД </v>
      </c>
      <c r="B324" s="89" t="str">
        <f t="shared" si="25"/>
        <v>205606662</v>
      </c>
      <c r="C324" s="522">
        <f t="shared" si="26"/>
        <v>45107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 xml:space="preserve">НОМАД ЕНЕРДЖИ КЪМПАНИ ЕООД </v>
      </c>
      <c r="B325" s="89" t="str">
        <f t="shared" si="25"/>
        <v>205606662</v>
      </c>
      <c r="C325" s="522">
        <f t="shared" si="26"/>
        <v>45107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 xml:space="preserve">НОМАД ЕНЕРДЖИ КЪМПАНИ ЕООД </v>
      </c>
      <c r="B326" s="89" t="str">
        <f t="shared" si="25"/>
        <v>205606662</v>
      </c>
      <c r="C326" s="522">
        <f t="shared" si="26"/>
        <v>45107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 xml:space="preserve">НОМАД ЕНЕРДЖИ КЪМПАНИ ЕООД </v>
      </c>
      <c r="B327" s="89" t="str">
        <f t="shared" si="25"/>
        <v>205606662</v>
      </c>
      <c r="C327" s="522">
        <f t="shared" si="26"/>
        <v>45107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 xml:space="preserve">НОМАД ЕНЕРДЖИ КЪМПАНИ ЕООД </v>
      </c>
      <c r="B328" s="89" t="str">
        <f t="shared" si="25"/>
        <v>205606662</v>
      </c>
      <c r="C328" s="522">
        <f t="shared" si="26"/>
        <v>45107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0</v>
      </c>
    </row>
    <row r="329" spans="1:8">
      <c r="A329" s="89" t="str">
        <f t="shared" si="24"/>
        <v xml:space="preserve">НОМАД ЕНЕРДЖИ КЪМПАНИ ЕООД </v>
      </c>
      <c r="B329" s="89" t="str">
        <f t="shared" si="25"/>
        <v>205606662</v>
      </c>
      <c r="C329" s="522">
        <f t="shared" si="26"/>
        <v>45107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 xml:space="preserve">НОМАД ЕНЕРДЖИ КЪМПАНИ ЕООД </v>
      </c>
      <c r="B330" s="89" t="str">
        <f t="shared" si="25"/>
        <v>205606662</v>
      </c>
      <c r="C330" s="522">
        <f t="shared" si="26"/>
        <v>45107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 xml:space="preserve">НОМАД ЕНЕРДЖИ КЪМПАНИ ЕООД </v>
      </c>
      <c r="B331" s="89" t="str">
        <f t="shared" si="25"/>
        <v>205606662</v>
      </c>
      <c r="C331" s="522">
        <f t="shared" si="26"/>
        <v>45107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 xml:space="preserve">НОМАД ЕНЕРДЖИ КЪМПАНИ ЕООД </v>
      </c>
      <c r="B332" s="89" t="str">
        <f t="shared" si="25"/>
        <v>205606662</v>
      </c>
      <c r="C332" s="522">
        <f t="shared" si="26"/>
        <v>45107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0</v>
      </c>
    </row>
    <row r="333" spans="1:8">
      <c r="A333" s="89" t="str">
        <f t="shared" si="24"/>
        <v xml:space="preserve">НОМАД ЕНЕРДЖИ КЪМПАНИ ЕООД </v>
      </c>
      <c r="B333" s="89" t="str">
        <f t="shared" si="25"/>
        <v>205606662</v>
      </c>
      <c r="C333" s="522">
        <f t="shared" si="26"/>
        <v>45107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 xml:space="preserve">НОМАД ЕНЕРДЖИ КЪМПАНИ ЕООД </v>
      </c>
      <c r="B334" s="89" t="str">
        <f t="shared" si="25"/>
        <v>205606662</v>
      </c>
      <c r="C334" s="522">
        <f t="shared" si="26"/>
        <v>45107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0</v>
      </c>
    </row>
    <row r="335" spans="1:8">
      <c r="A335" s="89" t="str">
        <f t="shared" si="24"/>
        <v xml:space="preserve">НОМАД ЕНЕРДЖИ КЪМПАНИ ЕООД </v>
      </c>
      <c r="B335" s="89" t="str">
        <f t="shared" si="25"/>
        <v>205606662</v>
      </c>
      <c r="C335" s="522">
        <f t="shared" si="26"/>
        <v>45107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 xml:space="preserve">НОМАД ЕНЕРДЖИ КЪМПАНИ ЕООД </v>
      </c>
      <c r="B336" s="89" t="str">
        <f t="shared" si="25"/>
        <v>205606662</v>
      </c>
      <c r="C336" s="522">
        <f t="shared" si="26"/>
        <v>45107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0</v>
      </c>
    </row>
    <row r="337" spans="1:8">
      <c r="A337" s="89" t="str">
        <f t="shared" si="24"/>
        <v xml:space="preserve">НОМАД ЕНЕРДЖИ КЪМПАНИ ЕООД </v>
      </c>
      <c r="B337" s="89" t="str">
        <f t="shared" si="25"/>
        <v>205606662</v>
      </c>
      <c r="C337" s="522">
        <f t="shared" si="26"/>
        <v>45107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 xml:space="preserve">НОМАД ЕНЕРДЖИ КЪМПАНИ ЕООД </v>
      </c>
      <c r="B338" s="89" t="str">
        <f t="shared" si="25"/>
        <v>205606662</v>
      </c>
      <c r="C338" s="522">
        <f t="shared" si="26"/>
        <v>45107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 xml:space="preserve">НОМАД ЕНЕРДЖИ КЪМПАНИ ЕООД </v>
      </c>
      <c r="B339" s="89" t="str">
        <f t="shared" si="25"/>
        <v>205606662</v>
      </c>
      <c r="C339" s="522">
        <f t="shared" si="26"/>
        <v>45107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 xml:space="preserve">НОМАД ЕНЕРДЖИ КЪМПАНИ ЕООД </v>
      </c>
      <c r="B340" s="89" t="str">
        <f t="shared" si="25"/>
        <v>205606662</v>
      </c>
      <c r="C340" s="522">
        <f t="shared" si="26"/>
        <v>45107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 xml:space="preserve">НОМАД ЕНЕРДЖИ КЪМПАНИ ЕООД </v>
      </c>
      <c r="B341" s="89" t="str">
        <f t="shared" si="25"/>
        <v>205606662</v>
      </c>
      <c r="C341" s="522">
        <f t="shared" si="26"/>
        <v>45107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 xml:space="preserve">НОМАД ЕНЕРДЖИ КЪМПАНИ ЕООД </v>
      </c>
      <c r="B342" s="89" t="str">
        <f t="shared" si="25"/>
        <v>205606662</v>
      </c>
      <c r="C342" s="522">
        <f t="shared" si="26"/>
        <v>45107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 xml:space="preserve">НОМАД ЕНЕРДЖИ КЪМПАНИ ЕООД </v>
      </c>
      <c r="B343" s="89" t="str">
        <f t="shared" si="25"/>
        <v>205606662</v>
      </c>
      <c r="C343" s="522">
        <f t="shared" si="26"/>
        <v>45107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 xml:space="preserve">НОМАД ЕНЕРДЖИ КЪМПАНИ ЕООД </v>
      </c>
      <c r="B344" s="89" t="str">
        <f t="shared" si="25"/>
        <v>205606662</v>
      </c>
      <c r="C344" s="522">
        <f t="shared" si="26"/>
        <v>45107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 xml:space="preserve">НОМАД ЕНЕРДЖИ КЪМПАНИ ЕООД </v>
      </c>
      <c r="B345" s="89" t="str">
        <f t="shared" si="25"/>
        <v>205606662</v>
      </c>
      <c r="C345" s="522">
        <f t="shared" si="26"/>
        <v>45107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 xml:space="preserve">НОМАД ЕНЕРДЖИ КЪМПАНИ ЕООД </v>
      </c>
      <c r="B346" s="89" t="str">
        <f t="shared" ref="B346:B409" si="28">pdeBulstat</f>
        <v>205606662</v>
      </c>
      <c r="C346" s="522">
        <f t="shared" ref="C346:C409" si="29">endDate</f>
        <v>45107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0</v>
      </c>
    </row>
    <row r="347" spans="1:8">
      <c r="A347" s="89" t="str">
        <f t="shared" si="27"/>
        <v xml:space="preserve">НОМАД ЕНЕРДЖИ КЪМПАНИ ЕООД </v>
      </c>
      <c r="B347" s="89" t="str">
        <f t="shared" si="28"/>
        <v>205606662</v>
      </c>
      <c r="C347" s="522">
        <f t="shared" si="29"/>
        <v>45107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 xml:space="preserve">НОМАД ЕНЕРДЖИ КЪМПАНИ ЕООД </v>
      </c>
      <c r="B348" s="89" t="str">
        <f t="shared" si="28"/>
        <v>205606662</v>
      </c>
      <c r="C348" s="522">
        <f t="shared" si="29"/>
        <v>45107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 xml:space="preserve">НОМАД ЕНЕРДЖИ КЪМПАНИ ЕООД </v>
      </c>
      <c r="B349" s="89" t="str">
        <f t="shared" si="28"/>
        <v>205606662</v>
      </c>
      <c r="C349" s="522">
        <f t="shared" si="29"/>
        <v>45107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0</v>
      </c>
    </row>
    <row r="350" spans="1:8">
      <c r="A350" s="89" t="str">
        <f t="shared" si="27"/>
        <v xml:space="preserve">НОМАД ЕНЕРДЖИ КЪМПАНИ ЕООД </v>
      </c>
      <c r="B350" s="89" t="str">
        <f t="shared" si="28"/>
        <v>205606662</v>
      </c>
      <c r="C350" s="522">
        <f t="shared" si="29"/>
        <v>45107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241809</v>
      </c>
    </row>
    <row r="351" spans="1:8">
      <c r="A351" s="89" t="str">
        <f t="shared" si="27"/>
        <v xml:space="preserve">НОМАД ЕНЕРДЖИ КЪМПАНИ ЕООД </v>
      </c>
      <c r="B351" s="89" t="str">
        <f t="shared" si="28"/>
        <v>205606662</v>
      </c>
      <c r="C351" s="522">
        <f t="shared" si="29"/>
        <v>45107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 xml:space="preserve">НОМАД ЕНЕРДЖИ КЪМПАНИ ЕООД </v>
      </c>
      <c r="B352" s="89" t="str">
        <f t="shared" si="28"/>
        <v>205606662</v>
      </c>
      <c r="C352" s="522">
        <f t="shared" si="29"/>
        <v>45107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 xml:space="preserve">НОМАД ЕНЕРДЖИ КЪМПАНИ ЕООД </v>
      </c>
      <c r="B353" s="89" t="str">
        <f t="shared" si="28"/>
        <v>205606662</v>
      </c>
      <c r="C353" s="522">
        <f t="shared" si="29"/>
        <v>45107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 xml:space="preserve">НОМАД ЕНЕРДЖИ КЪМПАНИ ЕООД </v>
      </c>
      <c r="B354" s="89" t="str">
        <f t="shared" si="28"/>
        <v>205606662</v>
      </c>
      <c r="C354" s="522">
        <f t="shared" si="29"/>
        <v>45107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241809</v>
      </c>
    </row>
    <row r="355" spans="1:8">
      <c r="A355" s="89" t="str">
        <f t="shared" si="27"/>
        <v xml:space="preserve">НОМАД ЕНЕРДЖИ КЪМПАНИ ЕООД </v>
      </c>
      <c r="B355" s="89" t="str">
        <f t="shared" si="28"/>
        <v>205606662</v>
      </c>
      <c r="C355" s="522">
        <f t="shared" si="29"/>
        <v>45107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2097</v>
      </c>
    </row>
    <row r="356" spans="1:8">
      <c r="A356" s="89" t="str">
        <f t="shared" si="27"/>
        <v xml:space="preserve">НОМАД ЕНЕРДЖИ КЪМПАНИ ЕООД </v>
      </c>
      <c r="B356" s="89" t="str">
        <f t="shared" si="28"/>
        <v>205606662</v>
      </c>
      <c r="C356" s="522">
        <f t="shared" si="29"/>
        <v>45107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0</v>
      </c>
    </row>
    <row r="357" spans="1:8">
      <c r="A357" s="89" t="str">
        <f t="shared" si="27"/>
        <v xml:space="preserve">НОМАД ЕНЕРДЖИ КЪМПАНИ ЕООД </v>
      </c>
      <c r="B357" s="89" t="str">
        <f t="shared" si="28"/>
        <v>205606662</v>
      </c>
      <c r="C357" s="522">
        <f t="shared" si="29"/>
        <v>45107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0</v>
      </c>
    </row>
    <row r="358" spans="1:8">
      <c r="A358" s="89" t="str">
        <f t="shared" si="27"/>
        <v xml:space="preserve">НОМАД ЕНЕРДЖИ КЪМПАНИ ЕООД </v>
      </c>
      <c r="B358" s="89" t="str">
        <f t="shared" si="28"/>
        <v>205606662</v>
      </c>
      <c r="C358" s="522">
        <f t="shared" si="29"/>
        <v>45107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0</v>
      </c>
    </row>
    <row r="359" spans="1:8">
      <c r="A359" s="89" t="str">
        <f t="shared" si="27"/>
        <v xml:space="preserve">НОМАД ЕНЕРДЖИ КЪМПАНИ ЕООД </v>
      </c>
      <c r="B359" s="89" t="str">
        <f t="shared" si="28"/>
        <v>205606662</v>
      </c>
      <c r="C359" s="522">
        <f t="shared" si="29"/>
        <v>45107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0</v>
      </c>
    </row>
    <row r="360" spans="1:8">
      <c r="A360" s="89" t="str">
        <f t="shared" si="27"/>
        <v xml:space="preserve">НОМАД ЕНЕРДЖИ КЪМПАНИ ЕООД </v>
      </c>
      <c r="B360" s="89" t="str">
        <f t="shared" si="28"/>
        <v>205606662</v>
      </c>
      <c r="C360" s="522">
        <f t="shared" si="29"/>
        <v>45107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 xml:space="preserve">НОМАД ЕНЕРДЖИ КЪМПАНИ ЕООД </v>
      </c>
      <c r="B361" s="89" t="str">
        <f t="shared" si="28"/>
        <v>205606662</v>
      </c>
      <c r="C361" s="522">
        <f t="shared" si="29"/>
        <v>45107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 xml:space="preserve">НОМАД ЕНЕРДЖИ КЪМПАНИ ЕООД </v>
      </c>
      <c r="B362" s="89" t="str">
        <f t="shared" si="28"/>
        <v>205606662</v>
      </c>
      <c r="C362" s="522">
        <f t="shared" si="29"/>
        <v>45107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 xml:space="preserve">НОМАД ЕНЕРДЖИ КЪМПАНИ ЕООД </v>
      </c>
      <c r="B363" s="89" t="str">
        <f t="shared" si="28"/>
        <v>205606662</v>
      </c>
      <c r="C363" s="522">
        <f t="shared" si="29"/>
        <v>45107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 xml:space="preserve">НОМАД ЕНЕРДЖИ КЪМПАНИ ЕООД </v>
      </c>
      <c r="B364" s="89" t="str">
        <f t="shared" si="28"/>
        <v>205606662</v>
      </c>
      <c r="C364" s="522">
        <f t="shared" si="29"/>
        <v>45107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 xml:space="preserve">НОМАД ЕНЕРДЖИ КЪМПАНИ ЕООД </v>
      </c>
      <c r="B365" s="89" t="str">
        <f t="shared" si="28"/>
        <v>205606662</v>
      </c>
      <c r="C365" s="522">
        <f t="shared" si="29"/>
        <v>45107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 xml:space="preserve">НОМАД ЕНЕРДЖИ КЪМПАНИ ЕООД </v>
      </c>
      <c r="B366" s="89" t="str">
        <f t="shared" si="28"/>
        <v>205606662</v>
      </c>
      <c r="C366" s="522">
        <f t="shared" si="29"/>
        <v>45107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 xml:space="preserve">НОМАД ЕНЕРДЖИ КЪМПАНИ ЕООД </v>
      </c>
      <c r="B367" s="89" t="str">
        <f t="shared" si="28"/>
        <v>205606662</v>
      </c>
      <c r="C367" s="522">
        <f t="shared" si="29"/>
        <v>45107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0</v>
      </c>
    </row>
    <row r="368" spans="1:8">
      <c r="A368" s="89" t="str">
        <f t="shared" si="27"/>
        <v xml:space="preserve">НОМАД ЕНЕРДЖИ КЪМПАНИ ЕООД </v>
      </c>
      <c r="B368" s="89" t="str">
        <f t="shared" si="28"/>
        <v>205606662</v>
      </c>
      <c r="C368" s="522">
        <f t="shared" si="29"/>
        <v>45107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243906</v>
      </c>
    </row>
    <row r="369" spans="1:8">
      <c r="A369" s="89" t="str">
        <f t="shared" si="27"/>
        <v xml:space="preserve">НОМАД ЕНЕРДЖИ КЪМПАНИ ЕООД </v>
      </c>
      <c r="B369" s="89" t="str">
        <f t="shared" si="28"/>
        <v>205606662</v>
      </c>
      <c r="C369" s="522">
        <f t="shared" si="29"/>
        <v>45107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 xml:space="preserve">НОМАД ЕНЕРДЖИ КЪМПАНИ ЕООД </v>
      </c>
      <c r="B370" s="89" t="str">
        <f t="shared" si="28"/>
        <v>205606662</v>
      </c>
      <c r="C370" s="522">
        <f t="shared" si="29"/>
        <v>45107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 xml:space="preserve">НОМАД ЕНЕРДЖИ КЪМПАНИ ЕООД </v>
      </c>
      <c r="B371" s="89" t="str">
        <f t="shared" si="28"/>
        <v>205606662</v>
      </c>
      <c r="C371" s="522">
        <f t="shared" si="29"/>
        <v>45107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243906</v>
      </c>
    </row>
    <row r="372" spans="1:8">
      <c r="A372" s="89" t="str">
        <f t="shared" si="27"/>
        <v xml:space="preserve">НОМАД ЕНЕРДЖИ КЪМПАНИ ЕООД </v>
      </c>
      <c r="B372" s="89" t="str">
        <f t="shared" si="28"/>
        <v>205606662</v>
      </c>
      <c r="C372" s="522">
        <f t="shared" si="29"/>
        <v>45107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0</v>
      </c>
    </row>
    <row r="373" spans="1:8">
      <c r="A373" s="89" t="str">
        <f t="shared" si="27"/>
        <v xml:space="preserve">НОМАД ЕНЕРДЖИ КЪМПАНИ ЕООД </v>
      </c>
      <c r="B373" s="89" t="str">
        <f t="shared" si="28"/>
        <v>205606662</v>
      </c>
      <c r="C373" s="522">
        <f t="shared" si="29"/>
        <v>45107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0</v>
      </c>
    </row>
    <row r="374" spans="1:8">
      <c r="A374" s="89" t="str">
        <f t="shared" si="27"/>
        <v xml:space="preserve">НОМАД ЕНЕРДЖИ КЪМПАНИ ЕООД </v>
      </c>
      <c r="B374" s="89" t="str">
        <f t="shared" si="28"/>
        <v>205606662</v>
      </c>
      <c r="C374" s="522">
        <f t="shared" si="29"/>
        <v>45107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0</v>
      </c>
    </row>
    <row r="375" spans="1:8">
      <c r="A375" s="89" t="str">
        <f t="shared" si="27"/>
        <v xml:space="preserve">НОМАД ЕНЕРДЖИ КЪМПАНИ ЕООД </v>
      </c>
      <c r="B375" s="89" t="str">
        <f t="shared" si="28"/>
        <v>205606662</v>
      </c>
      <c r="C375" s="522">
        <f t="shared" si="29"/>
        <v>45107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 xml:space="preserve">НОМАД ЕНЕРДЖИ КЪМПАНИ ЕООД </v>
      </c>
      <c r="B376" s="89" t="str">
        <f t="shared" si="28"/>
        <v>205606662</v>
      </c>
      <c r="C376" s="522">
        <f t="shared" si="29"/>
        <v>45107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0</v>
      </c>
    </row>
    <row r="377" spans="1:8">
      <c r="A377" s="89" t="str">
        <f t="shared" si="27"/>
        <v xml:space="preserve">НОМАД ЕНЕРДЖИ КЪМПАНИ ЕООД </v>
      </c>
      <c r="B377" s="89" t="str">
        <f t="shared" si="28"/>
        <v>205606662</v>
      </c>
      <c r="C377" s="522">
        <f t="shared" si="29"/>
        <v>45107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0</v>
      </c>
    </row>
    <row r="378" spans="1:8">
      <c r="A378" s="89" t="str">
        <f t="shared" si="27"/>
        <v xml:space="preserve">НОМАД ЕНЕРДЖИ КЪМПАНИ ЕООД </v>
      </c>
      <c r="B378" s="89" t="str">
        <f t="shared" si="28"/>
        <v>205606662</v>
      </c>
      <c r="C378" s="522">
        <f t="shared" si="29"/>
        <v>45107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 xml:space="preserve">НОМАД ЕНЕРДЖИ КЪМПАНИ ЕООД </v>
      </c>
      <c r="B379" s="89" t="str">
        <f t="shared" si="28"/>
        <v>205606662</v>
      </c>
      <c r="C379" s="522">
        <f t="shared" si="29"/>
        <v>45107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 xml:space="preserve">НОМАД ЕНЕРДЖИ КЪМПАНИ ЕООД </v>
      </c>
      <c r="B380" s="89" t="str">
        <f t="shared" si="28"/>
        <v>205606662</v>
      </c>
      <c r="C380" s="522">
        <f t="shared" si="29"/>
        <v>45107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 xml:space="preserve">НОМАД ЕНЕРДЖИ КЪМПАНИ ЕООД </v>
      </c>
      <c r="B381" s="89" t="str">
        <f t="shared" si="28"/>
        <v>205606662</v>
      </c>
      <c r="C381" s="522">
        <f t="shared" si="29"/>
        <v>45107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0</v>
      </c>
    </row>
    <row r="382" spans="1:8">
      <c r="A382" s="89" t="str">
        <f t="shared" si="27"/>
        <v xml:space="preserve">НОМАД ЕНЕРДЖИ КЪМПАНИ ЕООД </v>
      </c>
      <c r="B382" s="89" t="str">
        <f t="shared" si="28"/>
        <v>205606662</v>
      </c>
      <c r="C382" s="522">
        <f t="shared" si="29"/>
        <v>45107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 xml:space="preserve">НОМАД ЕНЕРДЖИ КЪМПАНИ ЕООД </v>
      </c>
      <c r="B383" s="89" t="str">
        <f t="shared" si="28"/>
        <v>205606662</v>
      </c>
      <c r="C383" s="522">
        <f t="shared" si="29"/>
        <v>45107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 xml:space="preserve">НОМАД ЕНЕРДЖИ КЪМПАНИ ЕООД </v>
      </c>
      <c r="B384" s="89" t="str">
        <f t="shared" si="28"/>
        <v>205606662</v>
      </c>
      <c r="C384" s="522">
        <f t="shared" si="29"/>
        <v>45107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 xml:space="preserve">НОМАД ЕНЕРДЖИ КЪМПАНИ ЕООД </v>
      </c>
      <c r="B385" s="89" t="str">
        <f t="shared" si="28"/>
        <v>205606662</v>
      </c>
      <c r="C385" s="522">
        <f t="shared" si="29"/>
        <v>45107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 xml:space="preserve">НОМАД ЕНЕРДЖИ КЪМПАНИ ЕООД </v>
      </c>
      <c r="B386" s="89" t="str">
        <f t="shared" si="28"/>
        <v>205606662</v>
      </c>
      <c r="C386" s="522">
        <f t="shared" si="29"/>
        <v>45107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 xml:space="preserve">НОМАД ЕНЕРДЖИ КЪМПАНИ ЕООД </v>
      </c>
      <c r="B387" s="89" t="str">
        <f t="shared" si="28"/>
        <v>205606662</v>
      </c>
      <c r="C387" s="522">
        <f t="shared" si="29"/>
        <v>45107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 xml:space="preserve">НОМАД ЕНЕРДЖИ КЪМПАНИ ЕООД </v>
      </c>
      <c r="B388" s="89" t="str">
        <f t="shared" si="28"/>
        <v>205606662</v>
      </c>
      <c r="C388" s="522">
        <f t="shared" si="29"/>
        <v>45107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 xml:space="preserve">НОМАД ЕНЕРДЖИ КЪМПАНИ ЕООД </v>
      </c>
      <c r="B389" s="89" t="str">
        <f t="shared" si="28"/>
        <v>205606662</v>
      </c>
      <c r="C389" s="522">
        <f t="shared" si="29"/>
        <v>45107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 xml:space="preserve">НОМАД ЕНЕРДЖИ КЪМПАНИ ЕООД </v>
      </c>
      <c r="B390" s="89" t="str">
        <f t="shared" si="28"/>
        <v>205606662</v>
      </c>
      <c r="C390" s="522">
        <f t="shared" si="29"/>
        <v>45107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0</v>
      </c>
    </row>
    <row r="391" spans="1:8">
      <c r="A391" s="89" t="str">
        <f t="shared" si="27"/>
        <v xml:space="preserve">НОМАД ЕНЕРДЖИ КЪМПАНИ ЕООД </v>
      </c>
      <c r="B391" s="89" t="str">
        <f t="shared" si="28"/>
        <v>205606662</v>
      </c>
      <c r="C391" s="522">
        <f t="shared" si="29"/>
        <v>45107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 xml:space="preserve">НОМАД ЕНЕРДЖИ КЪМПАНИ ЕООД </v>
      </c>
      <c r="B392" s="89" t="str">
        <f t="shared" si="28"/>
        <v>205606662</v>
      </c>
      <c r="C392" s="522">
        <f t="shared" si="29"/>
        <v>45107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 xml:space="preserve">НОМАД ЕНЕРДЖИ КЪМПАНИ ЕООД </v>
      </c>
      <c r="B393" s="89" t="str">
        <f t="shared" si="28"/>
        <v>205606662</v>
      </c>
      <c r="C393" s="522">
        <f t="shared" si="29"/>
        <v>45107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0</v>
      </c>
    </row>
    <row r="394" spans="1:8">
      <c r="A394" s="89" t="str">
        <f t="shared" si="27"/>
        <v xml:space="preserve">НОМАД ЕНЕРДЖИ КЪМПАНИ ЕООД </v>
      </c>
      <c r="B394" s="89" t="str">
        <f t="shared" si="28"/>
        <v>205606662</v>
      </c>
      <c r="C394" s="522">
        <f t="shared" si="29"/>
        <v>45107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 xml:space="preserve">НОМАД ЕНЕРДЖИ КЪМПАНИ ЕООД </v>
      </c>
      <c r="B395" s="89" t="str">
        <f t="shared" si="28"/>
        <v>205606662</v>
      </c>
      <c r="C395" s="522">
        <f t="shared" si="29"/>
        <v>45107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 xml:space="preserve">НОМАД ЕНЕРДЖИ КЪМПАНИ ЕООД </v>
      </c>
      <c r="B396" s="89" t="str">
        <f t="shared" si="28"/>
        <v>205606662</v>
      </c>
      <c r="C396" s="522">
        <f t="shared" si="29"/>
        <v>45107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 xml:space="preserve">НОМАД ЕНЕРДЖИ КЪМПАНИ ЕООД </v>
      </c>
      <c r="B397" s="89" t="str">
        <f t="shared" si="28"/>
        <v>205606662</v>
      </c>
      <c r="C397" s="522">
        <f t="shared" si="29"/>
        <v>45107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 xml:space="preserve">НОМАД ЕНЕРДЖИ КЪМПАНИ ЕООД </v>
      </c>
      <c r="B398" s="89" t="str">
        <f t="shared" si="28"/>
        <v>205606662</v>
      </c>
      <c r="C398" s="522">
        <f t="shared" si="29"/>
        <v>45107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 xml:space="preserve">НОМАД ЕНЕРДЖИ КЪМПАНИ ЕООД </v>
      </c>
      <c r="B399" s="89" t="str">
        <f t="shared" si="28"/>
        <v>205606662</v>
      </c>
      <c r="C399" s="522">
        <f t="shared" si="29"/>
        <v>45107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 xml:space="preserve">НОМАД ЕНЕРДЖИ КЪМПАНИ ЕООД </v>
      </c>
      <c r="B400" s="89" t="str">
        <f t="shared" si="28"/>
        <v>205606662</v>
      </c>
      <c r="C400" s="522">
        <f t="shared" si="29"/>
        <v>45107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 xml:space="preserve">НОМАД ЕНЕРДЖИ КЪМПАНИ ЕООД </v>
      </c>
      <c r="B401" s="89" t="str">
        <f t="shared" si="28"/>
        <v>205606662</v>
      </c>
      <c r="C401" s="522">
        <f t="shared" si="29"/>
        <v>45107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 xml:space="preserve">НОМАД ЕНЕРДЖИ КЪМПАНИ ЕООД </v>
      </c>
      <c r="B402" s="89" t="str">
        <f t="shared" si="28"/>
        <v>205606662</v>
      </c>
      <c r="C402" s="522">
        <f t="shared" si="29"/>
        <v>45107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 xml:space="preserve">НОМАД ЕНЕРДЖИ КЪМПАНИ ЕООД </v>
      </c>
      <c r="B403" s="89" t="str">
        <f t="shared" si="28"/>
        <v>205606662</v>
      </c>
      <c r="C403" s="522">
        <f t="shared" si="29"/>
        <v>45107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 xml:space="preserve">НОМАД ЕНЕРДЖИ КЪМПАНИ ЕООД </v>
      </c>
      <c r="B404" s="89" t="str">
        <f t="shared" si="28"/>
        <v>205606662</v>
      </c>
      <c r="C404" s="522">
        <f t="shared" si="29"/>
        <v>45107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 xml:space="preserve">НОМАД ЕНЕРДЖИ КЪМПАНИ ЕООД </v>
      </c>
      <c r="B405" s="89" t="str">
        <f t="shared" si="28"/>
        <v>205606662</v>
      </c>
      <c r="C405" s="522">
        <f t="shared" si="29"/>
        <v>45107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 xml:space="preserve">НОМАД ЕНЕРДЖИ КЪМПАНИ ЕООД </v>
      </c>
      <c r="B406" s="89" t="str">
        <f t="shared" si="28"/>
        <v>205606662</v>
      </c>
      <c r="C406" s="522">
        <f t="shared" si="29"/>
        <v>45107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 xml:space="preserve">НОМАД ЕНЕРДЖИ КЪМПАНИ ЕООД </v>
      </c>
      <c r="B407" s="89" t="str">
        <f t="shared" si="28"/>
        <v>205606662</v>
      </c>
      <c r="C407" s="522">
        <f t="shared" si="29"/>
        <v>45107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 xml:space="preserve">НОМАД ЕНЕРДЖИ КЪМПАНИ ЕООД </v>
      </c>
      <c r="B408" s="89" t="str">
        <f t="shared" si="28"/>
        <v>205606662</v>
      </c>
      <c r="C408" s="522">
        <f t="shared" si="29"/>
        <v>45107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 xml:space="preserve">НОМАД ЕНЕРДЖИ КЪМПАНИ ЕООД </v>
      </c>
      <c r="B409" s="89" t="str">
        <f t="shared" si="28"/>
        <v>205606662</v>
      </c>
      <c r="C409" s="522">
        <f t="shared" si="29"/>
        <v>45107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 xml:space="preserve">НОМАД ЕНЕРДЖИ КЪМПАНИ ЕООД </v>
      </c>
      <c r="B410" s="89" t="str">
        <f t="shared" ref="B410:B459" si="31">pdeBulstat</f>
        <v>205606662</v>
      </c>
      <c r="C410" s="522">
        <f t="shared" ref="C410:C459" si="32">endDate</f>
        <v>45107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 xml:space="preserve">НОМАД ЕНЕРДЖИ КЪМПАНИ ЕООД </v>
      </c>
      <c r="B411" s="89" t="str">
        <f t="shared" si="31"/>
        <v>205606662</v>
      </c>
      <c r="C411" s="522">
        <f t="shared" si="32"/>
        <v>45107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 xml:space="preserve">НОМАД ЕНЕРДЖИ КЪМПАНИ ЕООД </v>
      </c>
      <c r="B412" s="89" t="str">
        <f t="shared" si="31"/>
        <v>205606662</v>
      </c>
      <c r="C412" s="522">
        <f t="shared" si="32"/>
        <v>45107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 xml:space="preserve">НОМАД ЕНЕРДЖИ КЪМПАНИ ЕООД </v>
      </c>
      <c r="B413" s="89" t="str">
        <f t="shared" si="31"/>
        <v>205606662</v>
      </c>
      <c r="C413" s="522">
        <f t="shared" si="32"/>
        <v>45107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 xml:space="preserve">НОМАД ЕНЕРДЖИ КЪМПАНИ ЕООД </v>
      </c>
      <c r="B414" s="89" t="str">
        <f t="shared" si="31"/>
        <v>205606662</v>
      </c>
      <c r="C414" s="522">
        <f t="shared" si="32"/>
        <v>45107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 xml:space="preserve">НОМАД ЕНЕРДЖИ КЪМПАНИ ЕООД </v>
      </c>
      <c r="B415" s="89" t="str">
        <f t="shared" si="31"/>
        <v>205606662</v>
      </c>
      <c r="C415" s="522">
        <f t="shared" si="32"/>
        <v>45107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 xml:space="preserve">НОМАД ЕНЕРДЖИ КЪМПАНИ ЕООД </v>
      </c>
      <c r="B416" s="89" t="str">
        <f t="shared" si="31"/>
        <v>205606662</v>
      </c>
      <c r="C416" s="522">
        <f t="shared" si="32"/>
        <v>45107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246698</v>
      </c>
    </row>
    <row r="417" spans="1:8">
      <c r="A417" s="89" t="str">
        <f t="shared" si="30"/>
        <v xml:space="preserve">НОМАД ЕНЕРДЖИ КЪМПАНИ ЕООД </v>
      </c>
      <c r="B417" s="89" t="str">
        <f t="shared" si="31"/>
        <v>205606662</v>
      </c>
      <c r="C417" s="522">
        <f t="shared" si="32"/>
        <v>45107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0</v>
      </c>
    </row>
    <row r="418" spans="1:8">
      <c r="A418" s="89" t="str">
        <f t="shared" si="30"/>
        <v xml:space="preserve">НОМАД ЕНЕРДЖИ КЪМПАНИ ЕООД </v>
      </c>
      <c r="B418" s="89" t="str">
        <f t="shared" si="31"/>
        <v>205606662</v>
      </c>
      <c r="C418" s="522">
        <f t="shared" si="32"/>
        <v>45107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0</v>
      </c>
    </row>
    <row r="419" spans="1:8">
      <c r="A419" s="89" t="str">
        <f t="shared" si="30"/>
        <v xml:space="preserve">НОМАД ЕНЕРДЖИ КЪМПАНИ ЕООД </v>
      </c>
      <c r="B419" s="89" t="str">
        <f t="shared" si="31"/>
        <v>205606662</v>
      </c>
      <c r="C419" s="522">
        <f t="shared" si="32"/>
        <v>45107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 xml:space="preserve">НОМАД ЕНЕРДЖИ КЪМПАНИ ЕООД </v>
      </c>
      <c r="B420" s="89" t="str">
        <f t="shared" si="31"/>
        <v>205606662</v>
      </c>
      <c r="C420" s="522">
        <f t="shared" si="32"/>
        <v>45107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246698</v>
      </c>
    </row>
    <row r="421" spans="1:8">
      <c r="A421" s="89" t="str">
        <f t="shared" si="30"/>
        <v xml:space="preserve">НОМАД ЕНЕРДЖИ КЪМПАНИ ЕООД </v>
      </c>
      <c r="B421" s="89" t="str">
        <f t="shared" si="31"/>
        <v>205606662</v>
      </c>
      <c r="C421" s="522">
        <f t="shared" si="32"/>
        <v>45107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2097</v>
      </c>
    </row>
    <row r="422" spans="1:8">
      <c r="A422" s="89" t="str">
        <f t="shared" si="30"/>
        <v xml:space="preserve">НОМАД ЕНЕРДЖИ КЪМПАНИ ЕООД </v>
      </c>
      <c r="B422" s="89" t="str">
        <f t="shared" si="31"/>
        <v>205606662</v>
      </c>
      <c r="C422" s="522">
        <f t="shared" si="32"/>
        <v>45107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0</v>
      </c>
    </row>
    <row r="423" spans="1:8">
      <c r="A423" s="89" t="str">
        <f t="shared" si="30"/>
        <v xml:space="preserve">НОМАД ЕНЕРДЖИ КЪМПАНИ ЕООД </v>
      </c>
      <c r="B423" s="89" t="str">
        <f t="shared" si="31"/>
        <v>205606662</v>
      </c>
      <c r="C423" s="522">
        <f t="shared" si="32"/>
        <v>45107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0</v>
      </c>
    </row>
    <row r="424" spans="1:8">
      <c r="A424" s="89" t="str">
        <f t="shared" si="30"/>
        <v xml:space="preserve">НОМАД ЕНЕРДЖИ КЪМПАНИ ЕООД </v>
      </c>
      <c r="B424" s="89" t="str">
        <f t="shared" si="31"/>
        <v>205606662</v>
      </c>
      <c r="C424" s="522">
        <f t="shared" si="32"/>
        <v>45107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 xml:space="preserve">НОМАД ЕНЕРДЖИ КЪМПАНИ ЕООД </v>
      </c>
      <c r="B425" s="89" t="str">
        <f t="shared" si="31"/>
        <v>205606662</v>
      </c>
      <c r="C425" s="522">
        <f t="shared" si="32"/>
        <v>45107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 xml:space="preserve">НОМАД ЕНЕРДЖИ КЪМПАНИ ЕООД </v>
      </c>
      <c r="B426" s="89" t="str">
        <f t="shared" si="31"/>
        <v>205606662</v>
      </c>
      <c r="C426" s="522">
        <f t="shared" si="32"/>
        <v>45107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0</v>
      </c>
    </row>
    <row r="427" spans="1:8">
      <c r="A427" s="89" t="str">
        <f t="shared" si="30"/>
        <v xml:space="preserve">НОМАД ЕНЕРДЖИ КЪМПАНИ ЕООД </v>
      </c>
      <c r="B427" s="89" t="str">
        <f t="shared" si="31"/>
        <v>205606662</v>
      </c>
      <c r="C427" s="522">
        <f t="shared" si="32"/>
        <v>45107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 xml:space="preserve">НОМАД ЕНЕРДЖИ КЪМПАНИ ЕООД </v>
      </c>
      <c r="B428" s="89" t="str">
        <f t="shared" si="31"/>
        <v>205606662</v>
      </c>
      <c r="C428" s="522">
        <f t="shared" si="32"/>
        <v>45107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0</v>
      </c>
    </row>
    <row r="429" spans="1:8">
      <c r="A429" s="89" t="str">
        <f t="shared" si="30"/>
        <v xml:space="preserve">НОМАД ЕНЕРДЖИ КЪМПАНИ ЕООД </v>
      </c>
      <c r="B429" s="89" t="str">
        <f t="shared" si="31"/>
        <v>205606662</v>
      </c>
      <c r="C429" s="522">
        <f t="shared" si="32"/>
        <v>45107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0</v>
      </c>
    </row>
    <row r="430" spans="1:8">
      <c r="A430" s="89" t="str">
        <f t="shared" si="30"/>
        <v xml:space="preserve">НОМАД ЕНЕРДЖИ КЪМПАНИ ЕООД </v>
      </c>
      <c r="B430" s="89" t="str">
        <f t="shared" si="31"/>
        <v>205606662</v>
      </c>
      <c r="C430" s="522">
        <f t="shared" si="32"/>
        <v>45107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0</v>
      </c>
    </row>
    <row r="431" spans="1:8">
      <c r="A431" s="89" t="str">
        <f t="shared" si="30"/>
        <v xml:space="preserve">НОМАД ЕНЕРДЖИ КЪМПАНИ ЕООД </v>
      </c>
      <c r="B431" s="89" t="str">
        <f t="shared" si="31"/>
        <v>205606662</v>
      </c>
      <c r="C431" s="522">
        <f t="shared" si="32"/>
        <v>45107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0</v>
      </c>
    </row>
    <row r="432" spans="1:8">
      <c r="A432" s="89" t="str">
        <f t="shared" si="30"/>
        <v xml:space="preserve">НОМАД ЕНЕРДЖИ КЪМПАНИ ЕООД </v>
      </c>
      <c r="B432" s="89" t="str">
        <f t="shared" si="31"/>
        <v>205606662</v>
      </c>
      <c r="C432" s="522">
        <f t="shared" si="32"/>
        <v>45107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 xml:space="preserve">НОМАД ЕНЕРДЖИ КЪМПАНИ ЕООД </v>
      </c>
      <c r="B433" s="89" t="str">
        <f t="shared" si="31"/>
        <v>205606662</v>
      </c>
      <c r="C433" s="522">
        <f t="shared" si="32"/>
        <v>45107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0</v>
      </c>
    </row>
    <row r="434" spans="1:8">
      <c r="A434" s="89" t="str">
        <f t="shared" si="30"/>
        <v xml:space="preserve">НОМАД ЕНЕРДЖИ КЪМПАНИ ЕООД </v>
      </c>
      <c r="B434" s="89" t="str">
        <f t="shared" si="31"/>
        <v>205606662</v>
      </c>
      <c r="C434" s="522">
        <f t="shared" si="32"/>
        <v>45107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248795</v>
      </c>
    </row>
    <row r="435" spans="1:8">
      <c r="A435" s="89" t="str">
        <f t="shared" si="30"/>
        <v xml:space="preserve">НОМАД ЕНЕРДЖИ КЪМПАНИ ЕООД </v>
      </c>
      <c r="B435" s="89" t="str">
        <f t="shared" si="31"/>
        <v>205606662</v>
      </c>
      <c r="C435" s="522">
        <f t="shared" si="32"/>
        <v>45107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 xml:space="preserve">НОМАД ЕНЕРДЖИ КЪМПАНИ ЕООД </v>
      </c>
      <c r="B436" s="89" t="str">
        <f t="shared" si="31"/>
        <v>205606662</v>
      </c>
      <c r="C436" s="522">
        <f t="shared" si="32"/>
        <v>45107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 xml:space="preserve">НОМАД ЕНЕРДЖИ КЪМПАНИ ЕООД </v>
      </c>
      <c r="B437" s="89" t="str">
        <f t="shared" si="31"/>
        <v>205606662</v>
      </c>
      <c r="C437" s="522">
        <f t="shared" si="32"/>
        <v>45107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248795</v>
      </c>
    </row>
    <row r="438" spans="1:8">
      <c r="A438" s="89" t="str">
        <f t="shared" si="30"/>
        <v xml:space="preserve">НОМАД ЕНЕРДЖИ КЪМПАНИ ЕООД </v>
      </c>
      <c r="B438" s="89" t="str">
        <f t="shared" si="31"/>
        <v>205606662</v>
      </c>
      <c r="C438" s="522">
        <f t="shared" si="32"/>
        <v>45107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 xml:space="preserve">НОМАД ЕНЕРДЖИ КЪМПАНИ ЕООД </v>
      </c>
      <c r="B439" s="89" t="str">
        <f t="shared" si="31"/>
        <v>205606662</v>
      </c>
      <c r="C439" s="522">
        <f t="shared" si="32"/>
        <v>45107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 xml:space="preserve">НОМАД ЕНЕРДЖИ КЪМПАНИ ЕООД </v>
      </c>
      <c r="B440" s="89" t="str">
        <f t="shared" si="31"/>
        <v>205606662</v>
      </c>
      <c r="C440" s="522">
        <f t="shared" si="32"/>
        <v>45107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 xml:space="preserve">НОМАД ЕНЕРДЖИ КЪМПАНИ ЕООД </v>
      </c>
      <c r="B441" s="89" t="str">
        <f t="shared" si="31"/>
        <v>205606662</v>
      </c>
      <c r="C441" s="522">
        <f t="shared" si="32"/>
        <v>45107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 xml:space="preserve">НОМАД ЕНЕРДЖИ КЪМПАНИ ЕООД </v>
      </c>
      <c r="B442" s="89" t="str">
        <f t="shared" si="31"/>
        <v>205606662</v>
      </c>
      <c r="C442" s="522">
        <f t="shared" si="32"/>
        <v>45107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 xml:space="preserve">НОМАД ЕНЕРДЖИ КЪМПАНИ ЕООД </v>
      </c>
      <c r="B443" s="89" t="str">
        <f t="shared" si="31"/>
        <v>205606662</v>
      </c>
      <c r="C443" s="522">
        <f t="shared" si="32"/>
        <v>45107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 xml:space="preserve">НОМАД ЕНЕРДЖИ КЪМПАНИ ЕООД </v>
      </c>
      <c r="B444" s="89" t="str">
        <f t="shared" si="31"/>
        <v>205606662</v>
      </c>
      <c r="C444" s="522">
        <f t="shared" si="32"/>
        <v>45107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 xml:space="preserve">НОМАД ЕНЕРДЖИ КЪМПАНИ ЕООД </v>
      </c>
      <c r="B445" s="89" t="str">
        <f t="shared" si="31"/>
        <v>205606662</v>
      </c>
      <c r="C445" s="522">
        <f t="shared" si="32"/>
        <v>45107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 xml:space="preserve">НОМАД ЕНЕРДЖИ КЪМПАНИ ЕООД </v>
      </c>
      <c r="B446" s="89" t="str">
        <f t="shared" si="31"/>
        <v>205606662</v>
      </c>
      <c r="C446" s="522">
        <f t="shared" si="32"/>
        <v>45107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 xml:space="preserve">НОМАД ЕНЕРДЖИ КЪМПАНИ ЕООД </v>
      </c>
      <c r="B447" s="89" t="str">
        <f t="shared" si="31"/>
        <v>205606662</v>
      </c>
      <c r="C447" s="522">
        <f t="shared" si="32"/>
        <v>45107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 xml:space="preserve">НОМАД ЕНЕРДЖИ КЪМПАНИ ЕООД </v>
      </c>
      <c r="B448" s="89" t="str">
        <f t="shared" si="31"/>
        <v>205606662</v>
      </c>
      <c r="C448" s="522">
        <f t="shared" si="32"/>
        <v>45107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 xml:space="preserve">НОМАД ЕНЕРДЖИ КЪМПАНИ ЕООД </v>
      </c>
      <c r="B449" s="89" t="str">
        <f t="shared" si="31"/>
        <v>205606662</v>
      </c>
      <c r="C449" s="522">
        <f t="shared" si="32"/>
        <v>45107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 xml:space="preserve">НОМАД ЕНЕРДЖИ КЪМПАНИ ЕООД </v>
      </c>
      <c r="B450" s="89" t="str">
        <f t="shared" si="31"/>
        <v>205606662</v>
      </c>
      <c r="C450" s="522">
        <f t="shared" si="32"/>
        <v>45107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 xml:space="preserve">НОМАД ЕНЕРДЖИ КЪМПАНИ ЕООД </v>
      </c>
      <c r="B451" s="89" t="str">
        <f t="shared" si="31"/>
        <v>205606662</v>
      </c>
      <c r="C451" s="522">
        <f t="shared" si="32"/>
        <v>45107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 xml:space="preserve">НОМАД ЕНЕРДЖИ КЪМПАНИ ЕООД </v>
      </c>
      <c r="B452" s="89" t="str">
        <f t="shared" si="31"/>
        <v>205606662</v>
      </c>
      <c r="C452" s="522">
        <f t="shared" si="32"/>
        <v>45107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 xml:space="preserve">НОМАД ЕНЕРДЖИ КЪМПАНИ ЕООД </v>
      </c>
      <c r="B453" s="89" t="str">
        <f t="shared" si="31"/>
        <v>205606662</v>
      </c>
      <c r="C453" s="522">
        <f t="shared" si="32"/>
        <v>45107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 xml:space="preserve">НОМАД ЕНЕРДЖИ КЪМПАНИ ЕООД </v>
      </c>
      <c r="B454" s="89" t="str">
        <f t="shared" si="31"/>
        <v>205606662</v>
      </c>
      <c r="C454" s="522">
        <f t="shared" si="32"/>
        <v>45107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 xml:space="preserve">НОМАД ЕНЕРДЖИ КЪМПАНИ ЕООД </v>
      </c>
      <c r="B455" s="89" t="str">
        <f t="shared" si="31"/>
        <v>205606662</v>
      </c>
      <c r="C455" s="522">
        <f t="shared" si="32"/>
        <v>45107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 xml:space="preserve">НОМАД ЕНЕРДЖИ КЪМПАНИ ЕООД </v>
      </c>
      <c r="B456" s="89" t="str">
        <f t="shared" si="31"/>
        <v>205606662</v>
      </c>
      <c r="C456" s="522">
        <f t="shared" si="32"/>
        <v>45107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 xml:space="preserve">НОМАД ЕНЕРДЖИ КЪМПАНИ ЕООД </v>
      </c>
      <c r="B457" s="89" t="str">
        <f t="shared" si="31"/>
        <v>205606662</v>
      </c>
      <c r="C457" s="522">
        <f t="shared" si="32"/>
        <v>45107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 xml:space="preserve">НОМАД ЕНЕРДЖИ КЪМПАНИ ЕООД </v>
      </c>
      <c r="B458" s="89" t="str">
        <f t="shared" si="31"/>
        <v>205606662</v>
      </c>
      <c r="C458" s="522">
        <f t="shared" si="32"/>
        <v>45107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 xml:space="preserve">НОМАД ЕНЕРДЖИ КЪМПАНИ ЕООД </v>
      </c>
      <c r="B459" s="89" t="str">
        <f t="shared" si="31"/>
        <v>205606662</v>
      </c>
      <c r="C459" s="522">
        <f t="shared" si="32"/>
        <v>45107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 xml:space="preserve">НОМАД ЕНЕРДЖИ КЪМПАНИ ЕООД </v>
      </c>
      <c r="B461" s="89" t="str">
        <f t="shared" ref="B461:B524" si="34">pdeBulstat</f>
        <v>205606662</v>
      </c>
      <c r="C461" s="522">
        <f t="shared" ref="C461:C524" si="35">endDate</f>
        <v>45107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 xml:space="preserve">НОМАД ЕНЕРДЖИ КЪМПАНИ ЕООД </v>
      </c>
      <c r="B462" s="89" t="str">
        <f t="shared" si="34"/>
        <v>205606662</v>
      </c>
      <c r="C462" s="522">
        <f t="shared" si="35"/>
        <v>45107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 xml:space="preserve">НОМАД ЕНЕРДЖИ КЪМПАНИ ЕООД </v>
      </c>
      <c r="B463" s="89" t="str">
        <f t="shared" si="34"/>
        <v>205606662</v>
      </c>
      <c r="C463" s="522">
        <f t="shared" si="35"/>
        <v>45107</v>
      </c>
      <c r="D463" s="89" t="s">
        <v>529</v>
      </c>
      <c r="E463" s="89">
        <v>1</v>
      </c>
      <c r="F463" s="89" t="s">
        <v>528</v>
      </c>
      <c r="H463" s="89">
        <f>'Справка 6'!D13</f>
        <v>867</v>
      </c>
    </row>
    <row r="464" spans="1:8">
      <c r="A464" s="89" t="str">
        <f t="shared" si="33"/>
        <v xml:space="preserve">НОМАД ЕНЕРДЖИ КЪМПАНИ ЕООД </v>
      </c>
      <c r="B464" s="89" t="str">
        <f t="shared" si="34"/>
        <v>205606662</v>
      </c>
      <c r="C464" s="522">
        <f t="shared" si="35"/>
        <v>45107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 xml:space="preserve">НОМАД ЕНЕРДЖИ КЪМПАНИ ЕООД </v>
      </c>
      <c r="B465" s="89" t="str">
        <f t="shared" si="34"/>
        <v>205606662</v>
      </c>
      <c r="C465" s="522">
        <f t="shared" si="35"/>
        <v>45107</v>
      </c>
      <c r="D465" s="89" t="s">
        <v>535</v>
      </c>
      <c r="E465" s="89">
        <v>1</v>
      </c>
      <c r="F465" s="89" t="s">
        <v>534</v>
      </c>
      <c r="H465" s="89">
        <f>'Справка 6'!D15</f>
        <v>1011</v>
      </c>
    </row>
    <row r="466" spans="1:8">
      <c r="A466" s="89" t="str">
        <f t="shared" si="33"/>
        <v xml:space="preserve">НОМАД ЕНЕРДЖИ КЪМПАНИ ЕООД </v>
      </c>
      <c r="B466" s="89" t="str">
        <f t="shared" si="34"/>
        <v>205606662</v>
      </c>
      <c r="C466" s="522">
        <f t="shared" si="35"/>
        <v>45107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 xml:space="preserve">НОМАД ЕНЕРДЖИ КЪМПАНИ ЕООД </v>
      </c>
      <c r="B467" s="89" t="str">
        <f t="shared" si="34"/>
        <v>205606662</v>
      </c>
      <c r="C467" s="522">
        <f t="shared" si="35"/>
        <v>45107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 xml:space="preserve">НОМАД ЕНЕРДЖИ КЪМПАНИ ЕООД </v>
      </c>
      <c r="B468" s="89" t="str">
        <f t="shared" si="34"/>
        <v>205606662</v>
      </c>
      <c r="C468" s="522">
        <f t="shared" si="35"/>
        <v>45107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 xml:space="preserve">НОМАД ЕНЕРДЖИ КЪМПАНИ ЕООД </v>
      </c>
      <c r="B469" s="89" t="str">
        <f t="shared" si="34"/>
        <v>205606662</v>
      </c>
      <c r="C469" s="522">
        <f t="shared" si="35"/>
        <v>45107</v>
      </c>
      <c r="D469" s="89" t="s">
        <v>545</v>
      </c>
      <c r="E469" s="89">
        <v>1</v>
      </c>
      <c r="F469" s="89" t="s">
        <v>828</v>
      </c>
      <c r="H469" s="89">
        <f>'Справка 6'!D19</f>
        <v>1878</v>
      </c>
    </row>
    <row r="470" spans="1:8">
      <c r="A470" s="89" t="str">
        <f t="shared" si="33"/>
        <v xml:space="preserve">НОМАД ЕНЕРДЖИ КЪМПАНИ ЕООД </v>
      </c>
      <c r="B470" s="89" t="str">
        <f t="shared" si="34"/>
        <v>205606662</v>
      </c>
      <c r="C470" s="522">
        <f t="shared" si="35"/>
        <v>45107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 xml:space="preserve">НОМАД ЕНЕРДЖИ КЪМПАНИ ЕООД </v>
      </c>
      <c r="B471" s="89" t="str">
        <f t="shared" si="34"/>
        <v>205606662</v>
      </c>
      <c r="C471" s="522">
        <f t="shared" si="35"/>
        <v>45107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 xml:space="preserve">НОМАД ЕНЕРДЖИ КЪМПАНИ ЕООД </v>
      </c>
      <c r="B472" s="89" t="str">
        <f t="shared" si="34"/>
        <v>205606662</v>
      </c>
      <c r="C472" s="522">
        <f t="shared" si="35"/>
        <v>45107</v>
      </c>
      <c r="D472" s="89" t="s">
        <v>553</v>
      </c>
      <c r="E472" s="89">
        <v>1</v>
      </c>
      <c r="F472" s="89" t="s">
        <v>552</v>
      </c>
      <c r="H472" s="89">
        <f>'Справка 6'!D24</f>
        <v>0</v>
      </c>
    </row>
    <row r="473" spans="1:8">
      <c r="A473" s="89" t="str">
        <f t="shared" si="33"/>
        <v xml:space="preserve">НОМАД ЕНЕРДЖИ КЪМПАНИ ЕООД </v>
      </c>
      <c r="B473" s="89" t="str">
        <f t="shared" si="34"/>
        <v>205606662</v>
      </c>
      <c r="C473" s="522">
        <f t="shared" si="35"/>
        <v>45107</v>
      </c>
      <c r="D473" s="89" t="s">
        <v>555</v>
      </c>
      <c r="E473" s="89">
        <v>1</v>
      </c>
      <c r="F473" s="89" t="s">
        <v>554</v>
      </c>
      <c r="H473" s="89">
        <f>'Справка 6'!D25</f>
        <v>6</v>
      </c>
    </row>
    <row r="474" spans="1:8">
      <c r="A474" s="89" t="str">
        <f t="shared" si="33"/>
        <v xml:space="preserve">НОМАД ЕНЕРДЖИ КЪМПАНИ ЕООД </v>
      </c>
      <c r="B474" s="89" t="str">
        <f t="shared" si="34"/>
        <v>205606662</v>
      </c>
      <c r="C474" s="522">
        <f t="shared" si="35"/>
        <v>45107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 xml:space="preserve">НОМАД ЕНЕРДЖИ КЪМПАНИ ЕООД </v>
      </c>
      <c r="B475" s="89" t="str">
        <f t="shared" si="34"/>
        <v>205606662</v>
      </c>
      <c r="C475" s="522">
        <f t="shared" si="35"/>
        <v>45107</v>
      </c>
      <c r="D475" s="89" t="s">
        <v>558</v>
      </c>
      <c r="E475" s="89">
        <v>1</v>
      </c>
      <c r="F475" s="89" t="s">
        <v>542</v>
      </c>
      <c r="H475" s="89">
        <f>'Справка 6'!D27</f>
        <v>0</v>
      </c>
    </row>
    <row r="476" spans="1:8">
      <c r="A476" s="89" t="str">
        <f t="shared" si="33"/>
        <v xml:space="preserve">НОМАД ЕНЕРДЖИ КЪМПАНИ ЕООД </v>
      </c>
      <c r="B476" s="89" t="str">
        <f t="shared" si="34"/>
        <v>205606662</v>
      </c>
      <c r="C476" s="522">
        <f t="shared" si="35"/>
        <v>45107</v>
      </c>
      <c r="D476" s="89" t="s">
        <v>560</v>
      </c>
      <c r="E476" s="89">
        <v>1</v>
      </c>
      <c r="F476" s="89" t="s">
        <v>863</v>
      </c>
      <c r="H476" s="89">
        <f>'Справка 6'!D28</f>
        <v>6</v>
      </c>
    </row>
    <row r="477" spans="1:8">
      <c r="A477" s="89" t="str">
        <f t="shared" si="33"/>
        <v xml:space="preserve">НОМАД ЕНЕРДЖИ КЪМПАНИ ЕООД </v>
      </c>
      <c r="B477" s="89" t="str">
        <f t="shared" si="34"/>
        <v>205606662</v>
      </c>
      <c r="C477" s="522">
        <f t="shared" si="35"/>
        <v>45107</v>
      </c>
      <c r="D477" s="89" t="s">
        <v>562</v>
      </c>
      <c r="E477" s="89">
        <v>1</v>
      </c>
      <c r="F477" s="89" t="s">
        <v>561</v>
      </c>
      <c r="H477" s="89">
        <f>'Справка 6'!D30</f>
        <v>0</v>
      </c>
    </row>
    <row r="478" spans="1:8">
      <c r="A478" s="89" t="str">
        <f t="shared" si="33"/>
        <v xml:space="preserve">НОМАД ЕНЕРДЖИ КЪМПАНИ ЕООД </v>
      </c>
      <c r="B478" s="89" t="str">
        <f t="shared" si="34"/>
        <v>205606662</v>
      </c>
      <c r="C478" s="522">
        <f t="shared" si="35"/>
        <v>45107</v>
      </c>
      <c r="D478" s="89" t="s">
        <v>563</v>
      </c>
      <c r="E478" s="89">
        <v>1</v>
      </c>
      <c r="F478" s="89" t="s">
        <v>108</v>
      </c>
      <c r="H478" s="89">
        <f>'Справка 6'!D31</f>
        <v>0</v>
      </c>
    </row>
    <row r="479" spans="1:8">
      <c r="A479" s="89" t="str">
        <f t="shared" si="33"/>
        <v xml:space="preserve">НОМАД ЕНЕРДЖИ КЪМПАНИ ЕООД </v>
      </c>
      <c r="B479" s="89" t="str">
        <f t="shared" si="34"/>
        <v>205606662</v>
      </c>
      <c r="C479" s="522">
        <f t="shared" si="35"/>
        <v>45107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 xml:space="preserve">НОМАД ЕНЕРДЖИ КЪМПАНИ ЕООД </v>
      </c>
      <c r="B480" s="89" t="str">
        <f t="shared" si="34"/>
        <v>205606662</v>
      </c>
      <c r="C480" s="522">
        <f t="shared" si="35"/>
        <v>45107</v>
      </c>
      <c r="D480" s="89" t="s">
        <v>565</v>
      </c>
      <c r="E480" s="89">
        <v>1</v>
      </c>
      <c r="F480" s="89" t="s">
        <v>113</v>
      </c>
      <c r="H480" s="89">
        <f>'Справка 6'!D33</f>
        <v>0</v>
      </c>
    </row>
    <row r="481" spans="1:8">
      <c r="A481" s="89" t="str">
        <f t="shared" si="33"/>
        <v xml:space="preserve">НОМАД ЕНЕРДЖИ КЪМПАНИ ЕООД </v>
      </c>
      <c r="B481" s="89" t="str">
        <f t="shared" si="34"/>
        <v>205606662</v>
      </c>
      <c r="C481" s="522">
        <f t="shared" si="35"/>
        <v>45107</v>
      </c>
      <c r="D481" s="89" t="s">
        <v>566</v>
      </c>
      <c r="E481" s="89">
        <v>1</v>
      </c>
      <c r="F481" s="89" t="s">
        <v>115</v>
      </c>
      <c r="H481" s="89">
        <f>'Справка 6'!D34</f>
        <v>0</v>
      </c>
    </row>
    <row r="482" spans="1:8">
      <c r="A482" s="89" t="str">
        <f t="shared" si="33"/>
        <v xml:space="preserve">НОМАД ЕНЕРДЖИ КЪМПАНИ ЕООД </v>
      </c>
      <c r="B482" s="89" t="str">
        <f t="shared" si="34"/>
        <v>205606662</v>
      </c>
      <c r="C482" s="522">
        <f t="shared" si="35"/>
        <v>45107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 xml:space="preserve">НОМАД ЕНЕРДЖИ КЪМПАНИ ЕООД </v>
      </c>
      <c r="B483" s="89" t="str">
        <f t="shared" si="34"/>
        <v>205606662</v>
      </c>
      <c r="C483" s="522">
        <f t="shared" si="35"/>
        <v>45107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 xml:space="preserve">НОМАД ЕНЕРДЖИ КЪМПАНИ ЕООД </v>
      </c>
      <c r="B484" s="89" t="str">
        <f t="shared" si="34"/>
        <v>205606662</v>
      </c>
      <c r="C484" s="522">
        <f t="shared" si="35"/>
        <v>45107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 xml:space="preserve">НОМАД ЕНЕРДЖИ КЪМПАНИ ЕООД </v>
      </c>
      <c r="B485" s="89" t="str">
        <f t="shared" si="34"/>
        <v>205606662</v>
      </c>
      <c r="C485" s="522">
        <f t="shared" si="35"/>
        <v>45107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 xml:space="preserve">НОМАД ЕНЕРДЖИ КЪМПАНИ ЕООД </v>
      </c>
      <c r="B486" s="89" t="str">
        <f t="shared" si="34"/>
        <v>205606662</v>
      </c>
      <c r="C486" s="522">
        <f t="shared" si="35"/>
        <v>45107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 xml:space="preserve">НОМАД ЕНЕРДЖИ КЪМПАНИ ЕООД </v>
      </c>
      <c r="B487" s="89" t="str">
        <f t="shared" si="34"/>
        <v>205606662</v>
      </c>
      <c r="C487" s="522">
        <f t="shared" si="35"/>
        <v>45107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 xml:space="preserve">НОМАД ЕНЕРДЖИ КЪМПАНИ ЕООД </v>
      </c>
      <c r="B488" s="89" t="str">
        <f t="shared" si="34"/>
        <v>205606662</v>
      </c>
      <c r="C488" s="522">
        <f t="shared" si="35"/>
        <v>45107</v>
      </c>
      <c r="D488" s="89" t="s">
        <v>578</v>
      </c>
      <c r="E488" s="89">
        <v>1</v>
      </c>
      <c r="F488" s="89" t="s">
        <v>827</v>
      </c>
      <c r="H488" s="89">
        <f>'Справка 6'!D41</f>
        <v>0</v>
      </c>
    </row>
    <row r="489" spans="1:8">
      <c r="A489" s="89" t="str">
        <f t="shared" si="33"/>
        <v xml:space="preserve">НОМАД ЕНЕРДЖИ КЪМПАНИ ЕООД </v>
      </c>
      <c r="B489" s="89" t="str">
        <f t="shared" si="34"/>
        <v>205606662</v>
      </c>
      <c r="C489" s="522">
        <f t="shared" si="35"/>
        <v>45107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 xml:space="preserve">НОМАД ЕНЕРДЖИ КЪМПАНИ ЕООД </v>
      </c>
      <c r="B490" s="89" t="str">
        <f t="shared" si="34"/>
        <v>205606662</v>
      </c>
      <c r="C490" s="522">
        <f t="shared" si="35"/>
        <v>45107</v>
      </c>
      <c r="D490" s="89" t="s">
        <v>583</v>
      </c>
      <c r="E490" s="89">
        <v>1</v>
      </c>
      <c r="F490" s="89" t="s">
        <v>582</v>
      </c>
      <c r="H490" s="89">
        <f>'Справка 6'!D43</f>
        <v>1884</v>
      </c>
    </row>
    <row r="491" spans="1:8">
      <c r="A491" s="89" t="str">
        <f t="shared" si="33"/>
        <v xml:space="preserve">НОМАД ЕНЕРДЖИ КЪМПАНИ ЕООД </v>
      </c>
      <c r="B491" s="89" t="str">
        <f t="shared" si="34"/>
        <v>205606662</v>
      </c>
      <c r="C491" s="522">
        <f t="shared" si="35"/>
        <v>45107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 xml:space="preserve">НОМАД ЕНЕРДЖИ КЪМПАНИ ЕООД </v>
      </c>
      <c r="B492" s="89" t="str">
        <f t="shared" si="34"/>
        <v>205606662</v>
      </c>
      <c r="C492" s="522">
        <f t="shared" si="35"/>
        <v>45107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 xml:space="preserve">НОМАД ЕНЕРДЖИ КЪМПАНИ ЕООД </v>
      </c>
      <c r="B493" s="89" t="str">
        <f t="shared" si="34"/>
        <v>205606662</v>
      </c>
      <c r="C493" s="522">
        <f t="shared" si="35"/>
        <v>45107</v>
      </c>
      <c r="D493" s="89" t="s">
        <v>529</v>
      </c>
      <c r="E493" s="89">
        <v>2</v>
      </c>
      <c r="F493" s="89" t="s">
        <v>528</v>
      </c>
      <c r="H493" s="89">
        <f>'Справка 6'!E13</f>
        <v>147</v>
      </c>
    </row>
    <row r="494" spans="1:8">
      <c r="A494" s="89" t="str">
        <f t="shared" si="33"/>
        <v xml:space="preserve">НОМАД ЕНЕРДЖИ КЪМПАНИ ЕООД </v>
      </c>
      <c r="B494" s="89" t="str">
        <f t="shared" si="34"/>
        <v>205606662</v>
      </c>
      <c r="C494" s="522">
        <f t="shared" si="35"/>
        <v>45107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 xml:space="preserve">НОМАД ЕНЕРДЖИ КЪМПАНИ ЕООД </v>
      </c>
      <c r="B495" s="89" t="str">
        <f t="shared" si="34"/>
        <v>205606662</v>
      </c>
      <c r="C495" s="522">
        <f t="shared" si="35"/>
        <v>45107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 xml:space="preserve">НОМАД ЕНЕРДЖИ КЪМПАНИ ЕООД </v>
      </c>
      <c r="B496" s="89" t="str">
        <f t="shared" si="34"/>
        <v>205606662</v>
      </c>
      <c r="C496" s="522">
        <f t="shared" si="35"/>
        <v>45107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 xml:space="preserve">НОМАД ЕНЕРДЖИ КЪМПАНИ ЕООД </v>
      </c>
      <c r="B497" s="89" t="str">
        <f t="shared" si="34"/>
        <v>205606662</v>
      </c>
      <c r="C497" s="522">
        <f t="shared" si="35"/>
        <v>45107</v>
      </c>
      <c r="D497" s="89" t="s">
        <v>540</v>
      </c>
      <c r="E497" s="89">
        <v>2</v>
      </c>
      <c r="F497" s="89" t="s">
        <v>539</v>
      </c>
      <c r="H497" s="89">
        <f>'Справка 6'!E17</f>
        <v>147</v>
      </c>
    </row>
    <row r="498" spans="1:8">
      <c r="A498" s="89" t="str">
        <f t="shared" si="33"/>
        <v xml:space="preserve">НОМАД ЕНЕРДЖИ КЪМПАНИ ЕООД </v>
      </c>
      <c r="B498" s="89" t="str">
        <f t="shared" si="34"/>
        <v>205606662</v>
      </c>
      <c r="C498" s="522">
        <f t="shared" si="35"/>
        <v>45107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 xml:space="preserve">НОМАД ЕНЕРДЖИ КЪМПАНИ ЕООД </v>
      </c>
      <c r="B499" s="89" t="str">
        <f t="shared" si="34"/>
        <v>205606662</v>
      </c>
      <c r="C499" s="522">
        <f t="shared" si="35"/>
        <v>45107</v>
      </c>
      <c r="D499" s="89" t="s">
        <v>545</v>
      </c>
      <c r="E499" s="89">
        <v>2</v>
      </c>
      <c r="F499" s="89" t="s">
        <v>828</v>
      </c>
      <c r="H499" s="89">
        <f>'Справка 6'!E19</f>
        <v>294</v>
      </c>
    </row>
    <row r="500" spans="1:8">
      <c r="A500" s="89" t="str">
        <f t="shared" si="33"/>
        <v xml:space="preserve">НОМАД ЕНЕРДЖИ КЪМПАНИ ЕООД </v>
      </c>
      <c r="B500" s="89" t="str">
        <f t="shared" si="34"/>
        <v>205606662</v>
      </c>
      <c r="C500" s="522">
        <f t="shared" si="35"/>
        <v>45107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 xml:space="preserve">НОМАД ЕНЕРДЖИ КЪМПАНИ ЕООД </v>
      </c>
      <c r="B501" s="89" t="str">
        <f t="shared" si="34"/>
        <v>205606662</v>
      </c>
      <c r="C501" s="522">
        <f t="shared" si="35"/>
        <v>45107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 xml:space="preserve">НОМАД ЕНЕРДЖИ КЪМПАНИ ЕООД </v>
      </c>
      <c r="B502" s="89" t="str">
        <f t="shared" si="34"/>
        <v>205606662</v>
      </c>
      <c r="C502" s="522">
        <f t="shared" si="35"/>
        <v>45107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 xml:space="preserve">НОМАД ЕНЕРДЖИ КЪМПАНИ ЕООД </v>
      </c>
      <c r="B503" s="89" t="str">
        <f t="shared" si="34"/>
        <v>205606662</v>
      </c>
      <c r="C503" s="522">
        <f t="shared" si="35"/>
        <v>45107</v>
      </c>
      <c r="D503" s="89" t="s">
        <v>555</v>
      </c>
      <c r="E503" s="89">
        <v>2</v>
      </c>
      <c r="F503" s="89" t="s">
        <v>554</v>
      </c>
      <c r="H503" s="89">
        <f>'Справка 6'!E25</f>
        <v>0</v>
      </c>
    </row>
    <row r="504" spans="1:8">
      <c r="A504" s="89" t="str">
        <f t="shared" si="33"/>
        <v xml:space="preserve">НОМАД ЕНЕРДЖИ КЪМПАНИ ЕООД </v>
      </c>
      <c r="B504" s="89" t="str">
        <f t="shared" si="34"/>
        <v>205606662</v>
      </c>
      <c r="C504" s="522">
        <f t="shared" si="35"/>
        <v>45107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 xml:space="preserve">НОМАД ЕНЕРДЖИ КЪМПАНИ ЕООД </v>
      </c>
      <c r="B505" s="89" t="str">
        <f t="shared" si="34"/>
        <v>205606662</v>
      </c>
      <c r="C505" s="522">
        <f t="shared" si="35"/>
        <v>45107</v>
      </c>
      <c r="D505" s="89" t="s">
        <v>558</v>
      </c>
      <c r="E505" s="89">
        <v>2</v>
      </c>
      <c r="F505" s="89" t="s">
        <v>542</v>
      </c>
      <c r="H505" s="89">
        <f>'Справка 6'!E27</f>
        <v>0</v>
      </c>
    </row>
    <row r="506" spans="1:8">
      <c r="A506" s="89" t="str">
        <f t="shared" si="33"/>
        <v xml:space="preserve">НОМАД ЕНЕРДЖИ КЪМПАНИ ЕООД </v>
      </c>
      <c r="B506" s="89" t="str">
        <f t="shared" si="34"/>
        <v>205606662</v>
      </c>
      <c r="C506" s="522">
        <f t="shared" si="35"/>
        <v>45107</v>
      </c>
      <c r="D506" s="89" t="s">
        <v>560</v>
      </c>
      <c r="E506" s="89">
        <v>2</v>
      </c>
      <c r="F506" s="89" t="s">
        <v>863</v>
      </c>
      <c r="H506" s="89">
        <f>'Справка 6'!E28</f>
        <v>0</v>
      </c>
    </row>
    <row r="507" spans="1:8">
      <c r="A507" s="89" t="str">
        <f t="shared" si="33"/>
        <v xml:space="preserve">НОМАД ЕНЕРДЖИ КЪМПАНИ ЕООД </v>
      </c>
      <c r="B507" s="89" t="str">
        <f t="shared" si="34"/>
        <v>205606662</v>
      </c>
      <c r="C507" s="522">
        <f t="shared" si="35"/>
        <v>45107</v>
      </c>
      <c r="D507" s="89" t="s">
        <v>562</v>
      </c>
      <c r="E507" s="89">
        <v>2</v>
      </c>
      <c r="F507" s="89" t="s">
        <v>561</v>
      </c>
      <c r="H507" s="89">
        <f>'Справка 6'!E30</f>
        <v>0</v>
      </c>
    </row>
    <row r="508" spans="1:8">
      <c r="A508" s="89" t="str">
        <f t="shared" si="33"/>
        <v xml:space="preserve">НОМАД ЕНЕРДЖИ КЪМПАНИ ЕООД </v>
      </c>
      <c r="B508" s="89" t="str">
        <f t="shared" si="34"/>
        <v>205606662</v>
      </c>
      <c r="C508" s="522">
        <f t="shared" si="35"/>
        <v>45107</v>
      </c>
      <c r="D508" s="89" t="s">
        <v>563</v>
      </c>
      <c r="E508" s="89">
        <v>2</v>
      </c>
      <c r="F508" s="89" t="s">
        <v>108</v>
      </c>
      <c r="H508" s="89">
        <f>'Справка 6'!E31</f>
        <v>0</v>
      </c>
    </row>
    <row r="509" spans="1:8">
      <c r="A509" s="89" t="str">
        <f t="shared" si="33"/>
        <v xml:space="preserve">НОМАД ЕНЕРДЖИ КЪМПАНИ ЕООД </v>
      </c>
      <c r="B509" s="89" t="str">
        <f t="shared" si="34"/>
        <v>205606662</v>
      </c>
      <c r="C509" s="522">
        <f t="shared" si="35"/>
        <v>45107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 xml:space="preserve">НОМАД ЕНЕРДЖИ КЪМПАНИ ЕООД </v>
      </c>
      <c r="B510" s="89" t="str">
        <f t="shared" si="34"/>
        <v>205606662</v>
      </c>
      <c r="C510" s="522">
        <f t="shared" si="35"/>
        <v>45107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 xml:space="preserve">НОМАД ЕНЕРДЖИ КЪМПАНИ ЕООД </v>
      </c>
      <c r="B511" s="89" t="str">
        <f t="shared" si="34"/>
        <v>205606662</v>
      </c>
      <c r="C511" s="522">
        <f t="shared" si="35"/>
        <v>45107</v>
      </c>
      <c r="D511" s="89" t="s">
        <v>566</v>
      </c>
      <c r="E511" s="89">
        <v>2</v>
      </c>
      <c r="F511" s="89" t="s">
        <v>115</v>
      </c>
      <c r="H511" s="89">
        <f>'Справка 6'!E34</f>
        <v>0</v>
      </c>
    </row>
    <row r="512" spans="1:8">
      <c r="A512" s="89" t="str">
        <f t="shared" si="33"/>
        <v xml:space="preserve">НОМАД ЕНЕРДЖИ КЪМПАНИ ЕООД </v>
      </c>
      <c r="B512" s="89" t="str">
        <f t="shared" si="34"/>
        <v>205606662</v>
      </c>
      <c r="C512" s="522">
        <f t="shared" si="35"/>
        <v>45107</v>
      </c>
      <c r="D512" s="89" t="s">
        <v>568</v>
      </c>
      <c r="E512" s="89">
        <v>2</v>
      </c>
      <c r="F512" s="89" t="s">
        <v>567</v>
      </c>
      <c r="H512" s="89">
        <f>'Справка 6'!E35</f>
        <v>0</v>
      </c>
    </row>
    <row r="513" spans="1:8">
      <c r="A513" s="89" t="str">
        <f t="shared" si="33"/>
        <v xml:space="preserve">НОМАД ЕНЕРДЖИ КЪМПАНИ ЕООД </v>
      </c>
      <c r="B513" s="89" t="str">
        <f t="shared" si="34"/>
        <v>205606662</v>
      </c>
      <c r="C513" s="522">
        <f t="shared" si="35"/>
        <v>45107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 xml:space="preserve">НОМАД ЕНЕРДЖИ КЪМПАНИ ЕООД </v>
      </c>
      <c r="B514" s="89" t="str">
        <f t="shared" si="34"/>
        <v>205606662</v>
      </c>
      <c r="C514" s="522">
        <f t="shared" si="35"/>
        <v>45107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 xml:space="preserve">НОМАД ЕНЕРДЖИ КЪМПАНИ ЕООД </v>
      </c>
      <c r="B515" s="89" t="str">
        <f t="shared" si="34"/>
        <v>205606662</v>
      </c>
      <c r="C515" s="522">
        <f t="shared" si="35"/>
        <v>45107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 xml:space="preserve">НОМАД ЕНЕРДЖИ КЪМПАНИ ЕООД </v>
      </c>
      <c r="B516" s="89" t="str">
        <f t="shared" si="34"/>
        <v>205606662</v>
      </c>
      <c r="C516" s="522">
        <f t="shared" si="35"/>
        <v>45107</v>
      </c>
      <c r="D516" s="89" t="s">
        <v>575</v>
      </c>
      <c r="E516" s="89">
        <v>2</v>
      </c>
      <c r="F516" s="89" t="s">
        <v>574</v>
      </c>
      <c r="H516" s="89">
        <f>'Справка 6'!E39</f>
        <v>0</v>
      </c>
    </row>
    <row r="517" spans="1:8">
      <c r="A517" s="89" t="str">
        <f t="shared" si="33"/>
        <v xml:space="preserve">НОМАД ЕНЕРДЖИ КЪМПАНИ ЕООД </v>
      </c>
      <c r="B517" s="89" t="str">
        <f t="shared" si="34"/>
        <v>205606662</v>
      </c>
      <c r="C517" s="522">
        <f t="shared" si="35"/>
        <v>45107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 xml:space="preserve">НОМАД ЕНЕРДЖИ КЪМПАНИ ЕООД </v>
      </c>
      <c r="B518" s="89" t="str">
        <f t="shared" si="34"/>
        <v>205606662</v>
      </c>
      <c r="C518" s="522">
        <f t="shared" si="35"/>
        <v>45107</v>
      </c>
      <c r="D518" s="89" t="s">
        <v>578</v>
      </c>
      <c r="E518" s="89">
        <v>2</v>
      </c>
      <c r="F518" s="89" t="s">
        <v>827</v>
      </c>
      <c r="H518" s="89">
        <f>'Справка 6'!E41</f>
        <v>0</v>
      </c>
    </row>
    <row r="519" spans="1:8">
      <c r="A519" s="89" t="str">
        <f t="shared" si="33"/>
        <v xml:space="preserve">НОМАД ЕНЕРДЖИ КЪМПАНИ ЕООД </v>
      </c>
      <c r="B519" s="89" t="str">
        <f t="shared" si="34"/>
        <v>205606662</v>
      </c>
      <c r="C519" s="522">
        <f t="shared" si="35"/>
        <v>45107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 xml:space="preserve">НОМАД ЕНЕРДЖИ КЪМПАНИ ЕООД </v>
      </c>
      <c r="B520" s="89" t="str">
        <f t="shared" si="34"/>
        <v>205606662</v>
      </c>
      <c r="C520" s="522">
        <f t="shared" si="35"/>
        <v>45107</v>
      </c>
      <c r="D520" s="89" t="s">
        <v>583</v>
      </c>
      <c r="E520" s="89">
        <v>2</v>
      </c>
      <c r="F520" s="89" t="s">
        <v>582</v>
      </c>
      <c r="H520" s="89">
        <f>'Справка 6'!E43</f>
        <v>294</v>
      </c>
    </row>
    <row r="521" spans="1:8">
      <c r="A521" s="89" t="str">
        <f t="shared" si="33"/>
        <v xml:space="preserve">НОМАД ЕНЕРДЖИ КЪМПАНИ ЕООД </v>
      </c>
      <c r="B521" s="89" t="str">
        <f t="shared" si="34"/>
        <v>205606662</v>
      </c>
      <c r="C521" s="522">
        <f t="shared" si="35"/>
        <v>45107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 xml:space="preserve">НОМАД ЕНЕРДЖИ КЪМПАНИ ЕООД </v>
      </c>
      <c r="B522" s="89" t="str">
        <f t="shared" si="34"/>
        <v>205606662</v>
      </c>
      <c r="C522" s="522">
        <f t="shared" si="35"/>
        <v>45107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 xml:space="preserve">НОМАД ЕНЕРДЖИ КЪМПАНИ ЕООД </v>
      </c>
      <c r="B523" s="89" t="str">
        <f t="shared" si="34"/>
        <v>205606662</v>
      </c>
      <c r="C523" s="522">
        <f t="shared" si="35"/>
        <v>45107</v>
      </c>
      <c r="D523" s="89" t="s">
        <v>529</v>
      </c>
      <c r="E523" s="89">
        <v>3</v>
      </c>
      <c r="F523" s="89" t="s">
        <v>528</v>
      </c>
      <c r="H523" s="89">
        <f>'Справка 6'!F13</f>
        <v>1</v>
      </c>
    </row>
    <row r="524" spans="1:8">
      <c r="A524" s="89" t="str">
        <f t="shared" si="33"/>
        <v xml:space="preserve">НОМАД ЕНЕРДЖИ КЪМПАНИ ЕООД </v>
      </c>
      <c r="B524" s="89" t="str">
        <f t="shared" si="34"/>
        <v>205606662</v>
      </c>
      <c r="C524" s="522">
        <f t="shared" si="35"/>
        <v>45107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 xml:space="preserve">НОМАД ЕНЕРДЖИ КЪМПАНИ ЕООД </v>
      </c>
      <c r="B525" s="89" t="str">
        <f t="shared" ref="B525:B588" si="37">pdeBulstat</f>
        <v>205606662</v>
      </c>
      <c r="C525" s="522">
        <f t="shared" ref="C525:C588" si="38">endDate</f>
        <v>45107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 xml:space="preserve">НОМАД ЕНЕРДЖИ КЪМПАНИ ЕООД </v>
      </c>
      <c r="B526" s="89" t="str">
        <f t="shared" si="37"/>
        <v>205606662</v>
      </c>
      <c r="C526" s="522">
        <f t="shared" si="38"/>
        <v>45107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 xml:space="preserve">НОМАД ЕНЕРДЖИ КЪМПАНИ ЕООД </v>
      </c>
      <c r="B527" s="89" t="str">
        <f t="shared" si="37"/>
        <v>205606662</v>
      </c>
      <c r="C527" s="522">
        <f t="shared" si="38"/>
        <v>45107</v>
      </c>
      <c r="D527" s="89" t="s">
        <v>540</v>
      </c>
      <c r="E527" s="89">
        <v>3</v>
      </c>
      <c r="F527" s="89" t="s">
        <v>539</v>
      </c>
      <c r="H527" s="89">
        <f>'Справка 6'!F17</f>
        <v>147</v>
      </c>
    </row>
    <row r="528" spans="1:8">
      <c r="A528" s="89" t="str">
        <f t="shared" si="36"/>
        <v xml:space="preserve">НОМАД ЕНЕРДЖИ КЪМПАНИ ЕООД </v>
      </c>
      <c r="B528" s="89" t="str">
        <f t="shared" si="37"/>
        <v>205606662</v>
      </c>
      <c r="C528" s="522">
        <f t="shared" si="38"/>
        <v>45107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 xml:space="preserve">НОМАД ЕНЕРДЖИ КЪМПАНИ ЕООД </v>
      </c>
      <c r="B529" s="89" t="str">
        <f t="shared" si="37"/>
        <v>205606662</v>
      </c>
      <c r="C529" s="522">
        <f t="shared" si="38"/>
        <v>45107</v>
      </c>
      <c r="D529" s="89" t="s">
        <v>545</v>
      </c>
      <c r="E529" s="89">
        <v>3</v>
      </c>
      <c r="F529" s="89" t="s">
        <v>828</v>
      </c>
      <c r="H529" s="89">
        <f>'Справка 6'!F19</f>
        <v>148</v>
      </c>
    </row>
    <row r="530" spans="1:8">
      <c r="A530" s="89" t="str">
        <f t="shared" si="36"/>
        <v xml:space="preserve">НОМАД ЕНЕРДЖИ КЪМПАНИ ЕООД </v>
      </c>
      <c r="B530" s="89" t="str">
        <f t="shared" si="37"/>
        <v>205606662</v>
      </c>
      <c r="C530" s="522">
        <f t="shared" si="38"/>
        <v>45107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 xml:space="preserve">НОМАД ЕНЕРДЖИ КЪМПАНИ ЕООД </v>
      </c>
      <c r="B531" s="89" t="str">
        <f t="shared" si="37"/>
        <v>205606662</v>
      </c>
      <c r="C531" s="522">
        <f t="shared" si="38"/>
        <v>45107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 xml:space="preserve">НОМАД ЕНЕРДЖИ КЪМПАНИ ЕООД </v>
      </c>
      <c r="B532" s="89" t="str">
        <f t="shared" si="37"/>
        <v>205606662</v>
      </c>
      <c r="C532" s="522">
        <f t="shared" si="38"/>
        <v>45107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 xml:space="preserve">НОМАД ЕНЕРДЖИ КЪМПАНИ ЕООД </v>
      </c>
      <c r="B533" s="89" t="str">
        <f t="shared" si="37"/>
        <v>205606662</v>
      </c>
      <c r="C533" s="522">
        <f t="shared" si="38"/>
        <v>45107</v>
      </c>
      <c r="D533" s="89" t="s">
        <v>555</v>
      </c>
      <c r="E533" s="89">
        <v>3</v>
      </c>
      <c r="F533" s="89" t="s">
        <v>554</v>
      </c>
      <c r="H533" s="89">
        <f>'Справка 6'!F25</f>
        <v>0</v>
      </c>
    </row>
    <row r="534" spans="1:8">
      <c r="A534" s="89" t="str">
        <f t="shared" si="36"/>
        <v xml:space="preserve">НОМАД ЕНЕРДЖИ КЪМПАНИ ЕООД </v>
      </c>
      <c r="B534" s="89" t="str">
        <f t="shared" si="37"/>
        <v>205606662</v>
      </c>
      <c r="C534" s="522">
        <f t="shared" si="38"/>
        <v>45107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 xml:space="preserve">НОМАД ЕНЕРДЖИ КЪМПАНИ ЕООД </v>
      </c>
      <c r="B535" s="89" t="str">
        <f t="shared" si="37"/>
        <v>205606662</v>
      </c>
      <c r="C535" s="522">
        <f t="shared" si="38"/>
        <v>45107</v>
      </c>
      <c r="D535" s="89" t="s">
        <v>558</v>
      </c>
      <c r="E535" s="89">
        <v>3</v>
      </c>
      <c r="F535" s="89" t="s">
        <v>542</v>
      </c>
      <c r="H535" s="89">
        <f>'Справка 6'!F27</f>
        <v>0</v>
      </c>
    </row>
    <row r="536" spans="1:8">
      <c r="A536" s="89" t="str">
        <f t="shared" si="36"/>
        <v xml:space="preserve">НОМАД ЕНЕРДЖИ КЪМПАНИ ЕООД </v>
      </c>
      <c r="B536" s="89" t="str">
        <f t="shared" si="37"/>
        <v>205606662</v>
      </c>
      <c r="C536" s="522">
        <f t="shared" si="38"/>
        <v>45107</v>
      </c>
      <c r="D536" s="89" t="s">
        <v>560</v>
      </c>
      <c r="E536" s="89">
        <v>3</v>
      </c>
      <c r="F536" s="89" t="s">
        <v>863</v>
      </c>
      <c r="H536" s="89">
        <f>'Справка 6'!F28</f>
        <v>0</v>
      </c>
    </row>
    <row r="537" spans="1:8">
      <c r="A537" s="89" t="str">
        <f t="shared" si="36"/>
        <v xml:space="preserve">НОМАД ЕНЕРДЖИ КЪМПАНИ ЕООД </v>
      </c>
      <c r="B537" s="89" t="str">
        <f t="shared" si="37"/>
        <v>205606662</v>
      </c>
      <c r="C537" s="522">
        <f t="shared" si="38"/>
        <v>45107</v>
      </c>
      <c r="D537" s="89" t="s">
        <v>562</v>
      </c>
      <c r="E537" s="89">
        <v>3</v>
      </c>
      <c r="F537" s="89" t="s">
        <v>561</v>
      </c>
      <c r="H537" s="89">
        <f>'Справка 6'!F30</f>
        <v>0</v>
      </c>
    </row>
    <row r="538" spans="1:8">
      <c r="A538" s="89" t="str">
        <f t="shared" si="36"/>
        <v xml:space="preserve">НОМАД ЕНЕРДЖИ КЪМПАНИ ЕООД </v>
      </c>
      <c r="B538" s="89" t="str">
        <f t="shared" si="37"/>
        <v>205606662</v>
      </c>
      <c r="C538" s="522">
        <f t="shared" si="38"/>
        <v>45107</v>
      </c>
      <c r="D538" s="89" t="s">
        <v>563</v>
      </c>
      <c r="E538" s="89">
        <v>3</v>
      </c>
      <c r="F538" s="89" t="s">
        <v>108</v>
      </c>
      <c r="H538" s="89">
        <f>'Справка 6'!F31</f>
        <v>0</v>
      </c>
    </row>
    <row r="539" spans="1:8">
      <c r="A539" s="89" t="str">
        <f t="shared" si="36"/>
        <v xml:space="preserve">НОМАД ЕНЕРДЖИ КЪМПАНИ ЕООД </v>
      </c>
      <c r="B539" s="89" t="str">
        <f t="shared" si="37"/>
        <v>205606662</v>
      </c>
      <c r="C539" s="522">
        <f t="shared" si="38"/>
        <v>45107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 xml:space="preserve">НОМАД ЕНЕРДЖИ КЪМПАНИ ЕООД </v>
      </c>
      <c r="B540" s="89" t="str">
        <f t="shared" si="37"/>
        <v>205606662</v>
      </c>
      <c r="C540" s="522">
        <f t="shared" si="38"/>
        <v>45107</v>
      </c>
      <c r="D540" s="89" t="s">
        <v>565</v>
      </c>
      <c r="E540" s="89">
        <v>3</v>
      </c>
      <c r="F540" s="89" t="s">
        <v>113</v>
      </c>
      <c r="H540" s="89">
        <f>'Справка 6'!F33</f>
        <v>0</v>
      </c>
    </row>
    <row r="541" spans="1:8">
      <c r="A541" s="89" t="str">
        <f t="shared" si="36"/>
        <v xml:space="preserve">НОМАД ЕНЕРДЖИ КЪМПАНИ ЕООД </v>
      </c>
      <c r="B541" s="89" t="str">
        <f t="shared" si="37"/>
        <v>205606662</v>
      </c>
      <c r="C541" s="522">
        <f t="shared" si="38"/>
        <v>45107</v>
      </c>
      <c r="D541" s="89" t="s">
        <v>566</v>
      </c>
      <c r="E541" s="89">
        <v>3</v>
      </c>
      <c r="F541" s="89" t="s">
        <v>115</v>
      </c>
      <c r="H541" s="89">
        <f>'Справка 6'!F34</f>
        <v>0</v>
      </c>
    </row>
    <row r="542" spans="1:8">
      <c r="A542" s="89" t="str">
        <f t="shared" si="36"/>
        <v xml:space="preserve">НОМАД ЕНЕРДЖИ КЪМПАНИ ЕООД </v>
      </c>
      <c r="B542" s="89" t="str">
        <f t="shared" si="37"/>
        <v>205606662</v>
      </c>
      <c r="C542" s="522">
        <f t="shared" si="38"/>
        <v>45107</v>
      </c>
      <c r="D542" s="89" t="s">
        <v>568</v>
      </c>
      <c r="E542" s="89">
        <v>3</v>
      </c>
      <c r="F542" s="89" t="s">
        <v>567</v>
      </c>
      <c r="H542" s="89">
        <f>'Справка 6'!F35</f>
        <v>0</v>
      </c>
    </row>
    <row r="543" spans="1:8">
      <c r="A543" s="89" t="str">
        <f t="shared" si="36"/>
        <v xml:space="preserve">НОМАД ЕНЕРДЖИ КЪМПАНИ ЕООД </v>
      </c>
      <c r="B543" s="89" t="str">
        <f t="shared" si="37"/>
        <v>205606662</v>
      </c>
      <c r="C543" s="522">
        <f t="shared" si="38"/>
        <v>45107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 xml:space="preserve">НОМАД ЕНЕРДЖИ КЪМПАНИ ЕООД </v>
      </c>
      <c r="B544" s="89" t="str">
        <f t="shared" si="37"/>
        <v>205606662</v>
      </c>
      <c r="C544" s="522">
        <f t="shared" si="38"/>
        <v>45107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 xml:space="preserve">НОМАД ЕНЕРДЖИ КЪМПАНИ ЕООД </v>
      </c>
      <c r="B545" s="89" t="str">
        <f t="shared" si="37"/>
        <v>205606662</v>
      </c>
      <c r="C545" s="522">
        <f t="shared" si="38"/>
        <v>45107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 xml:space="preserve">НОМАД ЕНЕРДЖИ КЪМПАНИ ЕООД </v>
      </c>
      <c r="B546" s="89" t="str">
        <f t="shared" si="37"/>
        <v>205606662</v>
      </c>
      <c r="C546" s="522">
        <f t="shared" si="38"/>
        <v>45107</v>
      </c>
      <c r="D546" s="89" t="s">
        <v>575</v>
      </c>
      <c r="E546" s="89">
        <v>3</v>
      </c>
      <c r="F546" s="89" t="s">
        <v>574</v>
      </c>
      <c r="H546" s="89">
        <f>'Справка 6'!F39</f>
        <v>0</v>
      </c>
    </row>
    <row r="547" spans="1:8">
      <c r="A547" s="89" t="str">
        <f t="shared" si="36"/>
        <v xml:space="preserve">НОМАД ЕНЕРДЖИ КЪМПАНИ ЕООД </v>
      </c>
      <c r="B547" s="89" t="str">
        <f t="shared" si="37"/>
        <v>205606662</v>
      </c>
      <c r="C547" s="522">
        <f t="shared" si="38"/>
        <v>45107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 xml:space="preserve">НОМАД ЕНЕРДЖИ КЪМПАНИ ЕООД </v>
      </c>
      <c r="B548" s="89" t="str">
        <f t="shared" si="37"/>
        <v>205606662</v>
      </c>
      <c r="C548" s="522">
        <f t="shared" si="38"/>
        <v>45107</v>
      </c>
      <c r="D548" s="89" t="s">
        <v>578</v>
      </c>
      <c r="E548" s="89">
        <v>3</v>
      </c>
      <c r="F548" s="89" t="s">
        <v>827</v>
      </c>
      <c r="H548" s="89">
        <f>'Справка 6'!F41</f>
        <v>0</v>
      </c>
    </row>
    <row r="549" spans="1:8">
      <c r="A549" s="89" t="str">
        <f t="shared" si="36"/>
        <v xml:space="preserve">НОМАД ЕНЕРДЖИ КЪМПАНИ ЕООД </v>
      </c>
      <c r="B549" s="89" t="str">
        <f t="shared" si="37"/>
        <v>205606662</v>
      </c>
      <c r="C549" s="522">
        <f t="shared" si="38"/>
        <v>45107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 xml:space="preserve">НОМАД ЕНЕРДЖИ КЪМПАНИ ЕООД </v>
      </c>
      <c r="B550" s="89" t="str">
        <f t="shared" si="37"/>
        <v>205606662</v>
      </c>
      <c r="C550" s="522">
        <f t="shared" si="38"/>
        <v>45107</v>
      </c>
      <c r="D550" s="89" t="s">
        <v>583</v>
      </c>
      <c r="E550" s="89">
        <v>3</v>
      </c>
      <c r="F550" s="89" t="s">
        <v>582</v>
      </c>
      <c r="H550" s="89">
        <f>'Справка 6'!F43</f>
        <v>148</v>
      </c>
    </row>
    <row r="551" spans="1:8">
      <c r="A551" s="89" t="str">
        <f t="shared" si="36"/>
        <v xml:space="preserve">НОМАД ЕНЕРДЖИ КЪМПАНИ ЕООД </v>
      </c>
      <c r="B551" s="89" t="str">
        <f t="shared" si="37"/>
        <v>205606662</v>
      </c>
      <c r="C551" s="522">
        <f t="shared" si="38"/>
        <v>45107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 xml:space="preserve">НОМАД ЕНЕРДЖИ КЪМПАНИ ЕООД </v>
      </c>
      <c r="B552" s="89" t="str">
        <f t="shared" si="37"/>
        <v>205606662</v>
      </c>
      <c r="C552" s="522">
        <f t="shared" si="38"/>
        <v>45107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 xml:space="preserve">НОМАД ЕНЕРДЖИ КЪМПАНИ ЕООД </v>
      </c>
      <c r="B553" s="89" t="str">
        <f t="shared" si="37"/>
        <v>205606662</v>
      </c>
      <c r="C553" s="522">
        <f t="shared" si="38"/>
        <v>45107</v>
      </c>
      <c r="D553" s="89" t="s">
        <v>529</v>
      </c>
      <c r="E553" s="89">
        <v>4</v>
      </c>
      <c r="F553" s="89" t="s">
        <v>528</v>
      </c>
      <c r="H553" s="89">
        <f>'Справка 6'!G13</f>
        <v>1013</v>
      </c>
    </row>
    <row r="554" spans="1:8">
      <c r="A554" s="89" t="str">
        <f t="shared" si="36"/>
        <v xml:space="preserve">НОМАД ЕНЕРДЖИ КЪМПАНИ ЕООД </v>
      </c>
      <c r="B554" s="89" t="str">
        <f t="shared" si="37"/>
        <v>205606662</v>
      </c>
      <c r="C554" s="522">
        <f t="shared" si="38"/>
        <v>45107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 xml:space="preserve">НОМАД ЕНЕРДЖИ КЪМПАНИ ЕООД </v>
      </c>
      <c r="B555" s="89" t="str">
        <f t="shared" si="37"/>
        <v>205606662</v>
      </c>
      <c r="C555" s="522">
        <f t="shared" si="38"/>
        <v>45107</v>
      </c>
      <c r="D555" s="89" t="s">
        <v>535</v>
      </c>
      <c r="E555" s="89">
        <v>4</v>
      </c>
      <c r="F555" s="89" t="s">
        <v>534</v>
      </c>
      <c r="H555" s="89">
        <f>'Справка 6'!G15</f>
        <v>1011</v>
      </c>
    </row>
    <row r="556" spans="1:8">
      <c r="A556" s="89" t="str">
        <f t="shared" si="36"/>
        <v xml:space="preserve">НОМАД ЕНЕРДЖИ КЪМПАНИ ЕООД </v>
      </c>
      <c r="B556" s="89" t="str">
        <f t="shared" si="37"/>
        <v>205606662</v>
      </c>
      <c r="C556" s="522">
        <f t="shared" si="38"/>
        <v>45107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 xml:space="preserve">НОМАД ЕНЕРДЖИ КЪМПАНИ ЕООД </v>
      </c>
      <c r="B557" s="89" t="str">
        <f t="shared" si="37"/>
        <v>205606662</v>
      </c>
      <c r="C557" s="522">
        <f t="shared" si="38"/>
        <v>45107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 xml:space="preserve">НОМАД ЕНЕРДЖИ КЪМПАНИ ЕООД </v>
      </c>
      <c r="B558" s="89" t="str">
        <f t="shared" si="37"/>
        <v>205606662</v>
      </c>
      <c r="C558" s="522">
        <f t="shared" si="38"/>
        <v>45107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 xml:space="preserve">НОМАД ЕНЕРДЖИ КЪМПАНИ ЕООД </v>
      </c>
      <c r="B559" s="89" t="str">
        <f t="shared" si="37"/>
        <v>205606662</v>
      </c>
      <c r="C559" s="522">
        <f t="shared" si="38"/>
        <v>45107</v>
      </c>
      <c r="D559" s="89" t="s">
        <v>545</v>
      </c>
      <c r="E559" s="89">
        <v>4</v>
      </c>
      <c r="F559" s="89" t="s">
        <v>828</v>
      </c>
      <c r="H559" s="89">
        <f>'Справка 6'!G19</f>
        <v>2024</v>
      </c>
    </row>
    <row r="560" spans="1:8">
      <c r="A560" s="89" t="str">
        <f t="shared" si="36"/>
        <v xml:space="preserve">НОМАД ЕНЕРДЖИ КЪМПАНИ ЕООД </v>
      </c>
      <c r="B560" s="89" t="str">
        <f t="shared" si="37"/>
        <v>205606662</v>
      </c>
      <c r="C560" s="522">
        <f t="shared" si="38"/>
        <v>45107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 xml:space="preserve">НОМАД ЕНЕРДЖИ КЪМПАНИ ЕООД </v>
      </c>
      <c r="B561" s="89" t="str">
        <f t="shared" si="37"/>
        <v>205606662</v>
      </c>
      <c r="C561" s="522">
        <f t="shared" si="38"/>
        <v>45107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 xml:space="preserve">НОМАД ЕНЕРДЖИ КЪМПАНИ ЕООД </v>
      </c>
      <c r="B562" s="89" t="str">
        <f t="shared" si="37"/>
        <v>205606662</v>
      </c>
      <c r="C562" s="522">
        <f t="shared" si="38"/>
        <v>45107</v>
      </c>
      <c r="D562" s="89" t="s">
        <v>553</v>
      </c>
      <c r="E562" s="89">
        <v>4</v>
      </c>
      <c r="F562" s="89" t="s">
        <v>552</v>
      </c>
      <c r="H562" s="89">
        <f>'Справка 6'!G24</f>
        <v>0</v>
      </c>
    </row>
    <row r="563" spans="1:8">
      <c r="A563" s="89" t="str">
        <f t="shared" si="36"/>
        <v xml:space="preserve">НОМАД ЕНЕРДЖИ КЪМПАНИ ЕООД </v>
      </c>
      <c r="B563" s="89" t="str">
        <f t="shared" si="37"/>
        <v>205606662</v>
      </c>
      <c r="C563" s="522">
        <f t="shared" si="38"/>
        <v>45107</v>
      </c>
      <c r="D563" s="89" t="s">
        <v>555</v>
      </c>
      <c r="E563" s="89">
        <v>4</v>
      </c>
      <c r="F563" s="89" t="s">
        <v>554</v>
      </c>
      <c r="H563" s="89">
        <f>'Справка 6'!G25</f>
        <v>6</v>
      </c>
    </row>
    <row r="564" spans="1:8">
      <c r="A564" s="89" t="str">
        <f t="shared" si="36"/>
        <v xml:space="preserve">НОМАД ЕНЕРДЖИ КЪМПАНИ ЕООД </v>
      </c>
      <c r="B564" s="89" t="str">
        <f t="shared" si="37"/>
        <v>205606662</v>
      </c>
      <c r="C564" s="522">
        <f t="shared" si="38"/>
        <v>45107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 xml:space="preserve">НОМАД ЕНЕРДЖИ КЪМПАНИ ЕООД </v>
      </c>
      <c r="B565" s="89" t="str">
        <f t="shared" si="37"/>
        <v>205606662</v>
      </c>
      <c r="C565" s="522">
        <f t="shared" si="38"/>
        <v>45107</v>
      </c>
      <c r="D565" s="89" t="s">
        <v>558</v>
      </c>
      <c r="E565" s="89">
        <v>4</v>
      </c>
      <c r="F565" s="89" t="s">
        <v>542</v>
      </c>
      <c r="H565" s="89">
        <f>'Справка 6'!G27</f>
        <v>0</v>
      </c>
    </row>
    <row r="566" spans="1:8">
      <c r="A566" s="89" t="str">
        <f t="shared" si="36"/>
        <v xml:space="preserve">НОМАД ЕНЕРДЖИ КЪМПАНИ ЕООД </v>
      </c>
      <c r="B566" s="89" t="str">
        <f t="shared" si="37"/>
        <v>205606662</v>
      </c>
      <c r="C566" s="522">
        <f t="shared" si="38"/>
        <v>45107</v>
      </c>
      <c r="D566" s="89" t="s">
        <v>560</v>
      </c>
      <c r="E566" s="89">
        <v>4</v>
      </c>
      <c r="F566" s="89" t="s">
        <v>863</v>
      </c>
      <c r="H566" s="89">
        <f>'Справка 6'!G28</f>
        <v>6</v>
      </c>
    </row>
    <row r="567" spans="1:8">
      <c r="A567" s="89" t="str">
        <f t="shared" si="36"/>
        <v xml:space="preserve">НОМАД ЕНЕРДЖИ КЪМПАНИ ЕООД </v>
      </c>
      <c r="B567" s="89" t="str">
        <f t="shared" si="37"/>
        <v>205606662</v>
      </c>
      <c r="C567" s="522">
        <f t="shared" si="38"/>
        <v>45107</v>
      </c>
      <c r="D567" s="89" t="s">
        <v>562</v>
      </c>
      <c r="E567" s="89">
        <v>4</v>
      </c>
      <c r="F567" s="89" t="s">
        <v>561</v>
      </c>
      <c r="H567" s="89">
        <f>'Справка 6'!G30</f>
        <v>0</v>
      </c>
    </row>
    <row r="568" spans="1:8">
      <c r="A568" s="89" t="str">
        <f t="shared" si="36"/>
        <v xml:space="preserve">НОМАД ЕНЕРДЖИ КЪМПАНИ ЕООД </v>
      </c>
      <c r="B568" s="89" t="str">
        <f t="shared" si="37"/>
        <v>205606662</v>
      </c>
      <c r="C568" s="522">
        <f t="shared" si="38"/>
        <v>45107</v>
      </c>
      <c r="D568" s="89" t="s">
        <v>563</v>
      </c>
      <c r="E568" s="89">
        <v>4</v>
      </c>
      <c r="F568" s="89" t="s">
        <v>108</v>
      </c>
      <c r="H568" s="89">
        <f>'Справка 6'!G31</f>
        <v>0</v>
      </c>
    </row>
    <row r="569" spans="1:8">
      <c r="A569" s="89" t="str">
        <f t="shared" si="36"/>
        <v xml:space="preserve">НОМАД ЕНЕРДЖИ КЪМПАНИ ЕООД </v>
      </c>
      <c r="B569" s="89" t="str">
        <f t="shared" si="37"/>
        <v>205606662</v>
      </c>
      <c r="C569" s="522">
        <f t="shared" si="38"/>
        <v>45107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 xml:space="preserve">НОМАД ЕНЕРДЖИ КЪМПАНИ ЕООД </v>
      </c>
      <c r="B570" s="89" t="str">
        <f t="shared" si="37"/>
        <v>205606662</v>
      </c>
      <c r="C570" s="522">
        <f t="shared" si="38"/>
        <v>45107</v>
      </c>
      <c r="D570" s="89" t="s">
        <v>565</v>
      </c>
      <c r="E570" s="89">
        <v>4</v>
      </c>
      <c r="F570" s="89" t="s">
        <v>113</v>
      </c>
      <c r="H570" s="89">
        <f>'Справка 6'!G33</f>
        <v>0</v>
      </c>
    </row>
    <row r="571" spans="1:8">
      <c r="A571" s="89" t="str">
        <f t="shared" si="36"/>
        <v xml:space="preserve">НОМАД ЕНЕРДЖИ КЪМПАНИ ЕООД </v>
      </c>
      <c r="B571" s="89" t="str">
        <f t="shared" si="37"/>
        <v>205606662</v>
      </c>
      <c r="C571" s="522">
        <f t="shared" si="38"/>
        <v>45107</v>
      </c>
      <c r="D571" s="89" t="s">
        <v>566</v>
      </c>
      <c r="E571" s="89">
        <v>4</v>
      </c>
      <c r="F571" s="89" t="s">
        <v>115</v>
      </c>
      <c r="H571" s="89">
        <f>'Справка 6'!G34</f>
        <v>0</v>
      </c>
    </row>
    <row r="572" spans="1:8">
      <c r="A572" s="89" t="str">
        <f t="shared" si="36"/>
        <v xml:space="preserve">НОМАД ЕНЕРДЖИ КЪМПАНИ ЕООД </v>
      </c>
      <c r="B572" s="89" t="str">
        <f t="shared" si="37"/>
        <v>205606662</v>
      </c>
      <c r="C572" s="522">
        <f t="shared" si="38"/>
        <v>45107</v>
      </c>
      <c r="D572" s="89" t="s">
        <v>568</v>
      </c>
      <c r="E572" s="89">
        <v>4</v>
      </c>
      <c r="F572" s="89" t="s">
        <v>567</v>
      </c>
      <c r="H572" s="89">
        <f>'Справка 6'!G35</f>
        <v>0</v>
      </c>
    </row>
    <row r="573" spans="1:8">
      <c r="A573" s="89" t="str">
        <f t="shared" si="36"/>
        <v xml:space="preserve">НОМАД ЕНЕРДЖИ КЪМПАНИ ЕООД </v>
      </c>
      <c r="B573" s="89" t="str">
        <f t="shared" si="37"/>
        <v>205606662</v>
      </c>
      <c r="C573" s="522">
        <f t="shared" si="38"/>
        <v>45107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 xml:space="preserve">НОМАД ЕНЕРДЖИ КЪМПАНИ ЕООД </v>
      </c>
      <c r="B574" s="89" t="str">
        <f t="shared" si="37"/>
        <v>205606662</v>
      </c>
      <c r="C574" s="522">
        <f t="shared" si="38"/>
        <v>45107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 xml:space="preserve">НОМАД ЕНЕРДЖИ КЪМПАНИ ЕООД </v>
      </c>
      <c r="B575" s="89" t="str">
        <f t="shared" si="37"/>
        <v>205606662</v>
      </c>
      <c r="C575" s="522">
        <f t="shared" si="38"/>
        <v>45107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 xml:space="preserve">НОМАД ЕНЕРДЖИ КЪМПАНИ ЕООД </v>
      </c>
      <c r="B576" s="89" t="str">
        <f t="shared" si="37"/>
        <v>205606662</v>
      </c>
      <c r="C576" s="522">
        <f t="shared" si="38"/>
        <v>45107</v>
      </c>
      <c r="D576" s="89" t="s">
        <v>575</v>
      </c>
      <c r="E576" s="89">
        <v>4</v>
      </c>
      <c r="F576" s="89" t="s">
        <v>574</v>
      </c>
      <c r="H576" s="89">
        <f>'Справка 6'!G39</f>
        <v>0</v>
      </c>
    </row>
    <row r="577" spans="1:8">
      <c r="A577" s="89" t="str">
        <f t="shared" si="36"/>
        <v xml:space="preserve">НОМАД ЕНЕРДЖИ КЪМПАНИ ЕООД </v>
      </c>
      <c r="B577" s="89" t="str">
        <f t="shared" si="37"/>
        <v>205606662</v>
      </c>
      <c r="C577" s="522">
        <f t="shared" si="38"/>
        <v>45107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 xml:space="preserve">НОМАД ЕНЕРДЖИ КЪМПАНИ ЕООД </v>
      </c>
      <c r="B578" s="89" t="str">
        <f t="shared" si="37"/>
        <v>205606662</v>
      </c>
      <c r="C578" s="522">
        <f t="shared" si="38"/>
        <v>45107</v>
      </c>
      <c r="D578" s="89" t="s">
        <v>578</v>
      </c>
      <c r="E578" s="89">
        <v>4</v>
      </c>
      <c r="F578" s="89" t="s">
        <v>827</v>
      </c>
      <c r="H578" s="89">
        <f>'Справка 6'!G41</f>
        <v>0</v>
      </c>
    </row>
    <row r="579" spans="1:8">
      <c r="A579" s="89" t="str">
        <f t="shared" si="36"/>
        <v xml:space="preserve">НОМАД ЕНЕРДЖИ КЪМПАНИ ЕООД </v>
      </c>
      <c r="B579" s="89" t="str">
        <f t="shared" si="37"/>
        <v>205606662</v>
      </c>
      <c r="C579" s="522">
        <f t="shared" si="38"/>
        <v>45107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 xml:space="preserve">НОМАД ЕНЕРДЖИ КЪМПАНИ ЕООД </v>
      </c>
      <c r="B580" s="89" t="str">
        <f t="shared" si="37"/>
        <v>205606662</v>
      </c>
      <c r="C580" s="522">
        <f t="shared" si="38"/>
        <v>45107</v>
      </c>
      <c r="D580" s="89" t="s">
        <v>583</v>
      </c>
      <c r="E580" s="89">
        <v>4</v>
      </c>
      <c r="F580" s="89" t="s">
        <v>582</v>
      </c>
      <c r="H580" s="89">
        <f>'Справка 6'!G43</f>
        <v>2030</v>
      </c>
    </row>
    <row r="581" spans="1:8">
      <c r="A581" s="89" t="str">
        <f t="shared" si="36"/>
        <v xml:space="preserve">НОМАД ЕНЕРДЖИ КЪМПАНИ ЕООД </v>
      </c>
      <c r="B581" s="89" t="str">
        <f t="shared" si="37"/>
        <v>205606662</v>
      </c>
      <c r="C581" s="522">
        <f t="shared" si="38"/>
        <v>45107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 xml:space="preserve">НОМАД ЕНЕРДЖИ КЪМПАНИ ЕООД </v>
      </c>
      <c r="B582" s="89" t="str">
        <f t="shared" si="37"/>
        <v>205606662</v>
      </c>
      <c r="C582" s="522">
        <f t="shared" si="38"/>
        <v>45107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 xml:space="preserve">НОМАД ЕНЕРДЖИ КЪМПАНИ ЕООД </v>
      </c>
      <c r="B583" s="89" t="str">
        <f t="shared" si="37"/>
        <v>205606662</v>
      </c>
      <c r="C583" s="522">
        <f t="shared" si="38"/>
        <v>45107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 xml:space="preserve">НОМАД ЕНЕРДЖИ КЪМПАНИ ЕООД </v>
      </c>
      <c r="B584" s="89" t="str">
        <f t="shared" si="37"/>
        <v>205606662</v>
      </c>
      <c r="C584" s="522">
        <f t="shared" si="38"/>
        <v>45107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 xml:space="preserve">НОМАД ЕНЕРДЖИ КЪМПАНИ ЕООД </v>
      </c>
      <c r="B585" s="89" t="str">
        <f t="shared" si="37"/>
        <v>205606662</v>
      </c>
      <c r="C585" s="522">
        <f t="shared" si="38"/>
        <v>45107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 xml:space="preserve">НОМАД ЕНЕРДЖИ КЪМПАНИ ЕООД </v>
      </c>
      <c r="B586" s="89" t="str">
        <f t="shared" si="37"/>
        <v>205606662</v>
      </c>
      <c r="C586" s="522">
        <f t="shared" si="38"/>
        <v>45107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 xml:space="preserve">НОМАД ЕНЕРДЖИ КЪМПАНИ ЕООД </v>
      </c>
      <c r="B587" s="89" t="str">
        <f t="shared" si="37"/>
        <v>205606662</v>
      </c>
      <c r="C587" s="522">
        <f t="shared" si="38"/>
        <v>45107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 xml:space="preserve">НОМАД ЕНЕРДЖИ КЪМПАНИ ЕООД </v>
      </c>
      <c r="B588" s="89" t="str">
        <f t="shared" si="37"/>
        <v>205606662</v>
      </c>
      <c r="C588" s="522">
        <f t="shared" si="38"/>
        <v>45107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 xml:space="preserve">НОМАД ЕНЕРДЖИ КЪМПАНИ ЕООД </v>
      </c>
      <c r="B589" s="89" t="str">
        <f t="shared" ref="B589:B652" si="40">pdeBulstat</f>
        <v>205606662</v>
      </c>
      <c r="C589" s="522">
        <f t="shared" ref="C589:C652" si="41">endDate</f>
        <v>45107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 xml:space="preserve">НОМАД ЕНЕРДЖИ КЪМПАНИ ЕООД </v>
      </c>
      <c r="B590" s="89" t="str">
        <f t="shared" si="40"/>
        <v>205606662</v>
      </c>
      <c r="C590" s="522">
        <f t="shared" si="41"/>
        <v>45107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 xml:space="preserve">НОМАД ЕНЕРДЖИ КЪМПАНИ ЕООД </v>
      </c>
      <c r="B591" s="89" t="str">
        <f t="shared" si="40"/>
        <v>205606662</v>
      </c>
      <c r="C591" s="522">
        <f t="shared" si="41"/>
        <v>45107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 xml:space="preserve">НОМАД ЕНЕРДЖИ КЪМПАНИ ЕООД </v>
      </c>
      <c r="B592" s="89" t="str">
        <f t="shared" si="40"/>
        <v>205606662</v>
      </c>
      <c r="C592" s="522">
        <f t="shared" si="41"/>
        <v>45107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 xml:space="preserve">НОМАД ЕНЕРДЖИ КЪМПАНИ ЕООД </v>
      </c>
      <c r="B593" s="89" t="str">
        <f t="shared" si="40"/>
        <v>205606662</v>
      </c>
      <c r="C593" s="522">
        <f t="shared" si="41"/>
        <v>45107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 xml:space="preserve">НОМАД ЕНЕРДЖИ КЪМПАНИ ЕООД </v>
      </c>
      <c r="B594" s="89" t="str">
        <f t="shared" si="40"/>
        <v>205606662</v>
      </c>
      <c r="C594" s="522">
        <f t="shared" si="41"/>
        <v>45107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 xml:space="preserve">НОМАД ЕНЕРДЖИ КЪМПАНИ ЕООД </v>
      </c>
      <c r="B595" s="89" t="str">
        <f t="shared" si="40"/>
        <v>205606662</v>
      </c>
      <c r="C595" s="522">
        <f t="shared" si="41"/>
        <v>45107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 xml:space="preserve">НОМАД ЕНЕРДЖИ КЪМПАНИ ЕООД </v>
      </c>
      <c r="B596" s="89" t="str">
        <f t="shared" si="40"/>
        <v>205606662</v>
      </c>
      <c r="C596" s="522">
        <f t="shared" si="41"/>
        <v>45107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 xml:space="preserve">НОМАД ЕНЕРДЖИ КЪМПАНИ ЕООД </v>
      </c>
      <c r="B597" s="89" t="str">
        <f t="shared" si="40"/>
        <v>205606662</v>
      </c>
      <c r="C597" s="522">
        <f t="shared" si="41"/>
        <v>45107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 xml:space="preserve">НОМАД ЕНЕРДЖИ КЪМПАНИ ЕООД </v>
      </c>
      <c r="B598" s="89" t="str">
        <f t="shared" si="40"/>
        <v>205606662</v>
      </c>
      <c r="C598" s="522">
        <f t="shared" si="41"/>
        <v>45107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 xml:space="preserve">НОМАД ЕНЕРДЖИ КЪМПАНИ ЕООД </v>
      </c>
      <c r="B599" s="89" t="str">
        <f t="shared" si="40"/>
        <v>205606662</v>
      </c>
      <c r="C599" s="522">
        <f t="shared" si="41"/>
        <v>45107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 xml:space="preserve">НОМАД ЕНЕРДЖИ КЪМПАНИ ЕООД </v>
      </c>
      <c r="B600" s="89" t="str">
        <f t="shared" si="40"/>
        <v>205606662</v>
      </c>
      <c r="C600" s="522">
        <f t="shared" si="41"/>
        <v>45107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 xml:space="preserve">НОМАД ЕНЕРДЖИ КЪМПАНИ ЕООД </v>
      </c>
      <c r="B601" s="89" t="str">
        <f t="shared" si="40"/>
        <v>205606662</v>
      </c>
      <c r="C601" s="522">
        <f t="shared" si="41"/>
        <v>45107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 xml:space="preserve">НОМАД ЕНЕРДЖИ КЪМПАНИ ЕООД </v>
      </c>
      <c r="B602" s="89" t="str">
        <f t="shared" si="40"/>
        <v>205606662</v>
      </c>
      <c r="C602" s="522">
        <f t="shared" si="41"/>
        <v>45107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 xml:space="preserve">НОМАД ЕНЕРДЖИ КЪМПАНИ ЕООД </v>
      </c>
      <c r="B603" s="89" t="str">
        <f t="shared" si="40"/>
        <v>205606662</v>
      </c>
      <c r="C603" s="522">
        <f t="shared" si="41"/>
        <v>45107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 xml:space="preserve">НОМАД ЕНЕРДЖИ КЪМПАНИ ЕООД </v>
      </c>
      <c r="B604" s="89" t="str">
        <f t="shared" si="40"/>
        <v>205606662</v>
      </c>
      <c r="C604" s="522">
        <f t="shared" si="41"/>
        <v>45107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 xml:space="preserve">НОМАД ЕНЕРДЖИ КЪМПАНИ ЕООД </v>
      </c>
      <c r="B605" s="89" t="str">
        <f t="shared" si="40"/>
        <v>205606662</v>
      </c>
      <c r="C605" s="522">
        <f t="shared" si="41"/>
        <v>45107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 xml:space="preserve">НОМАД ЕНЕРДЖИ КЪМПАНИ ЕООД </v>
      </c>
      <c r="B606" s="89" t="str">
        <f t="shared" si="40"/>
        <v>205606662</v>
      </c>
      <c r="C606" s="522">
        <f t="shared" si="41"/>
        <v>45107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 xml:space="preserve">НОМАД ЕНЕРДЖИ КЪМПАНИ ЕООД </v>
      </c>
      <c r="B607" s="89" t="str">
        <f t="shared" si="40"/>
        <v>205606662</v>
      </c>
      <c r="C607" s="522">
        <f t="shared" si="41"/>
        <v>45107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 xml:space="preserve">НОМАД ЕНЕРДЖИ КЪМПАНИ ЕООД </v>
      </c>
      <c r="B608" s="89" t="str">
        <f t="shared" si="40"/>
        <v>205606662</v>
      </c>
      <c r="C608" s="522">
        <f t="shared" si="41"/>
        <v>45107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 xml:space="preserve">НОМАД ЕНЕРДЖИ КЪМПАНИ ЕООД </v>
      </c>
      <c r="B609" s="89" t="str">
        <f t="shared" si="40"/>
        <v>205606662</v>
      </c>
      <c r="C609" s="522">
        <f t="shared" si="41"/>
        <v>45107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 xml:space="preserve">НОМАД ЕНЕРДЖИ КЪМПАНИ ЕООД </v>
      </c>
      <c r="B610" s="89" t="str">
        <f t="shared" si="40"/>
        <v>205606662</v>
      </c>
      <c r="C610" s="522">
        <f t="shared" si="41"/>
        <v>45107</v>
      </c>
      <c r="D610" s="89" t="s">
        <v>583</v>
      </c>
      <c r="E610" s="89">
        <v>5</v>
      </c>
      <c r="F610" s="89" t="s">
        <v>582</v>
      </c>
      <c r="H610" s="89">
        <f>'Справка 6'!H43</f>
        <v>0</v>
      </c>
    </row>
    <row r="611" spans="1:8">
      <c r="A611" s="89" t="str">
        <f t="shared" si="39"/>
        <v xml:space="preserve">НОМАД ЕНЕРДЖИ КЪМПАНИ ЕООД </v>
      </c>
      <c r="B611" s="89" t="str">
        <f t="shared" si="40"/>
        <v>205606662</v>
      </c>
      <c r="C611" s="522">
        <f t="shared" si="41"/>
        <v>45107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 xml:space="preserve">НОМАД ЕНЕРДЖИ КЪМПАНИ ЕООД </v>
      </c>
      <c r="B612" s="89" t="str">
        <f t="shared" si="40"/>
        <v>205606662</v>
      </c>
      <c r="C612" s="522">
        <f t="shared" si="41"/>
        <v>45107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 xml:space="preserve">НОМАД ЕНЕРДЖИ КЪМПАНИ ЕООД </v>
      </c>
      <c r="B613" s="89" t="str">
        <f t="shared" si="40"/>
        <v>205606662</v>
      </c>
      <c r="C613" s="522">
        <f t="shared" si="41"/>
        <v>45107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 xml:space="preserve">НОМАД ЕНЕРДЖИ КЪМПАНИ ЕООД </v>
      </c>
      <c r="B614" s="89" t="str">
        <f t="shared" si="40"/>
        <v>205606662</v>
      </c>
      <c r="C614" s="522">
        <f t="shared" si="41"/>
        <v>45107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 xml:space="preserve">НОМАД ЕНЕРДЖИ КЪМПАНИ ЕООД </v>
      </c>
      <c r="B615" s="89" t="str">
        <f t="shared" si="40"/>
        <v>205606662</v>
      </c>
      <c r="C615" s="522">
        <f t="shared" si="41"/>
        <v>45107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 xml:space="preserve">НОМАД ЕНЕРДЖИ КЪМПАНИ ЕООД </v>
      </c>
      <c r="B616" s="89" t="str">
        <f t="shared" si="40"/>
        <v>205606662</v>
      </c>
      <c r="C616" s="522">
        <f t="shared" si="41"/>
        <v>45107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 xml:space="preserve">НОМАД ЕНЕРДЖИ КЪМПАНИ ЕООД </v>
      </c>
      <c r="B617" s="89" t="str">
        <f t="shared" si="40"/>
        <v>205606662</v>
      </c>
      <c r="C617" s="522">
        <f t="shared" si="41"/>
        <v>45107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 xml:space="preserve">НОМАД ЕНЕРДЖИ КЪМПАНИ ЕООД </v>
      </c>
      <c r="B618" s="89" t="str">
        <f t="shared" si="40"/>
        <v>205606662</v>
      </c>
      <c r="C618" s="522">
        <f t="shared" si="41"/>
        <v>45107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 xml:space="preserve">НОМАД ЕНЕРДЖИ КЪМПАНИ ЕООД </v>
      </c>
      <c r="B619" s="89" t="str">
        <f t="shared" si="40"/>
        <v>205606662</v>
      </c>
      <c r="C619" s="522">
        <f t="shared" si="41"/>
        <v>45107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 xml:space="preserve">НОМАД ЕНЕРДЖИ КЪМПАНИ ЕООД </v>
      </c>
      <c r="B620" s="89" t="str">
        <f t="shared" si="40"/>
        <v>205606662</v>
      </c>
      <c r="C620" s="522">
        <f t="shared" si="41"/>
        <v>45107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 xml:space="preserve">НОМАД ЕНЕРДЖИ КЪМПАНИ ЕООД </v>
      </c>
      <c r="B621" s="89" t="str">
        <f t="shared" si="40"/>
        <v>205606662</v>
      </c>
      <c r="C621" s="522">
        <f t="shared" si="41"/>
        <v>45107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 xml:space="preserve">НОМАД ЕНЕРДЖИ КЪМПАНИ ЕООД </v>
      </c>
      <c r="B622" s="89" t="str">
        <f t="shared" si="40"/>
        <v>205606662</v>
      </c>
      <c r="C622" s="522">
        <f t="shared" si="41"/>
        <v>45107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 xml:space="preserve">НОМАД ЕНЕРДЖИ КЪМПАНИ ЕООД </v>
      </c>
      <c r="B623" s="89" t="str">
        <f t="shared" si="40"/>
        <v>205606662</v>
      </c>
      <c r="C623" s="522">
        <f t="shared" si="41"/>
        <v>45107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 xml:space="preserve">НОМАД ЕНЕРДЖИ КЪМПАНИ ЕООД </v>
      </c>
      <c r="B624" s="89" t="str">
        <f t="shared" si="40"/>
        <v>205606662</v>
      </c>
      <c r="C624" s="522">
        <f t="shared" si="41"/>
        <v>45107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 xml:space="preserve">НОМАД ЕНЕРДЖИ КЪМПАНИ ЕООД </v>
      </c>
      <c r="B625" s="89" t="str">
        <f t="shared" si="40"/>
        <v>205606662</v>
      </c>
      <c r="C625" s="522">
        <f t="shared" si="41"/>
        <v>45107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 xml:space="preserve">НОМАД ЕНЕРДЖИ КЪМПАНИ ЕООД </v>
      </c>
      <c r="B626" s="89" t="str">
        <f t="shared" si="40"/>
        <v>205606662</v>
      </c>
      <c r="C626" s="522">
        <f t="shared" si="41"/>
        <v>45107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 xml:space="preserve">НОМАД ЕНЕРДЖИ КЪМПАНИ ЕООД </v>
      </c>
      <c r="B627" s="89" t="str">
        <f t="shared" si="40"/>
        <v>205606662</v>
      </c>
      <c r="C627" s="522">
        <f t="shared" si="41"/>
        <v>45107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 xml:space="preserve">НОМАД ЕНЕРДЖИ КЪМПАНИ ЕООД </v>
      </c>
      <c r="B628" s="89" t="str">
        <f t="shared" si="40"/>
        <v>205606662</v>
      </c>
      <c r="C628" s="522">
        <f t="shared" si="41"/>
        <v>45107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 xml:space="preserve">НОМАД ЕНЕРДЖИ КЪМПАНИ ЕООД </v>
      </c>
      <c r="B629" s="89" t="str">
        <f t="shared" si="40"/>
        <v>205606662</v>
      </c>
      <c r="C629" s="522">
        <f t="shared" si="41"/>
        <v>45107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 xml:space="preserve">НОМАД ЕНЕРДЖИ КЪМПАНИ ЕООД </v>
      </c>
      <c r="B630" s="89" t="str">
        <f t="shared" si="40"/>
        <v>205606662</v>
      </c>
      <c r="C630" s="522">
        <f t="shared" si="41"/>
        <v>45107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 xml:space="preserve">НОМАД ЕНЕРДЖИ КЪМПАНИ ЕООД </v>
      </c>
      <c r="B631" s="89" t="str">
        <f t="shared" si="40"/>
        <v>205606662</v>
      </c>
      <c r="C631" s="522">
        <f t="shared" si="41"/>
        <v>45107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 xml:space="preserve">НОМАД ЕНЕРДЖИ КЪМПАНИ ЕООД </v>
      </c>
      <c r="B632" s="89" t="str">
        <f t="shared" si="40"/>
        <v>205606662</v>
      </c>
      <c r="C632" s="522">
        <f t="shared" si="41"/>
        <v>45107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 xml:space="preserve">НОМАД ЕНЕРДЖИ КЪМПАНИ ЕООД </v>
      </c>
      <c r="B633" s="89" t="str">
        <f t="shared" si="40"/>
        <v>205606662</v>
      </c>
      <c r="C633" s="522">
        <f t="shared" si="41"/>
        <v>45107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 xml:space="preserve">НОМАД ЕНЕРДЖИ КЪМПАНИ ЕООД </v>
      </c>
      <c r="B634" s="89" t="str">
        <f t="shared" si="40"/>
        <v>205606662</v>
      </c>
      <c r="C634" s="522">
        <f t="shared" si="41"/>
        <v>45107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 xml:space="preserve">НОМАД ЕНЕРДЖИ КЪМПАНИ ЕООД </v>
      </c>
      <c r="B635" s="89" t="str">
        <f t="shared" si="40"/>
        <v>205606662</v>
      </c>
      <c r="C635" s="522">
        <f t="shared" si="41"/>
        <v>45107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 xml:space="preserve">НОМАД ЕНЕРДЖИ КЪМПАНИ ЕООД </v>
      </c>
      <c r="B636" s="89" t="str">
        <f t="shared" si="40"/>
        <v>205606662</v>
      </c>
      <c r="C636" s="522">
        <f t="shared" si="41"/>
        <v>45107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 xml:space="preserve">НОМАД ЕНЕРДЖИ КЪМПАНИ ЕООД </v>
      </c>
      <c r="B637" s="89" t="str">
        <f t="shared" si="40"/>
        <v>205606662</v>
      </c>
      <c r="C637" s="522">
        <f t="shared" si="41"/>
        <v>45107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 xml:space="preserve">НОМАД ЕНЕРДЖИ КЪМПАНИ ЕООД </v>
      </c>
      <c r="B638" s="89" t="str">
        <f t="shared" si="40"/>
        <v>205606662</v>
      </c>
      <c r="C638" s="522">
        <f t="shared" si="41"/>
        <v>45107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 xml:space="preserve">НОМАД ЕНЕРДЖИ КЪМПАНИ ЕООД </v>
      </c>
      <c r="B639" s="89" t="str">
        <f t="shared" si="40"/>
        <v>205606662</v>
      </c>
      <c r="C639" s="522">
        <f t="shared" si="41"/>
        <v>45107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 xml:space="preserve">НОМАД ЕНЕРДЖИ КЪМПАНИ ЕООД </v>
      </c>
      <c r="B640" s="89" t="str">
        <f t="shared" si="40"/>
        <v>205606662</v>
      </c>
      <c r="C640" s="522">
        <f t="shared" si="41"/>
        <v>45107</v>
      </c>
      <c r="D640" s="89" t="s">
        <v>583</v>
      </c>
      <c r="E640" s="89">
        <v>6</v>
      </c>
      <c r="F640" s="89" t="s">
        <v>582</v>
      </c>
      <c r="H640" s="89">
        <f>'Справка 6'!I43</f>
        <v>0</v>
      </c>
    </row>
    <row r="641" spans="1:8">
      <c r="A641" s="89" t="str">
        <f t="shared" si="39"/>
        <v xml:space="preserve">НОМАД ЕНЕРДЖИ КЪМПАНИ ЕООД </v>
      </c>
      <c r="B641" s="89" t="str">
        <f t="shared" si="40"/>
        <v>205606662</v>
      </c>
      <c r="C641" s="522">
        <f t="shared" si="41"/>
        <v>45107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 xml:space="preserve">НОМАД ЕНЕРДЖИ КЪМПАНИ ЕООД </v>
      </c>
      <c r="B642" s="89" t="str">
        <f t="shared" si="40"/>
        <v>205606662</v>
      </c>
      <c r="C642" s="522">
        <f t="shared" si="41"/>
        <v>45107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 xml:space="preserve">НОМАД ЕНЕРДЖИ КЪМПАНИ ЕООД </v>
      </c>
      <c r="B643" s="89" t="str">
        <f t="shared" si="40"/>
        <v>205606662</v>
      </c>
      <c r="C643" s="522">
        <f t="shared" si="41"/>
        <v>45107</v>
      </c>
      <c r="D643" s="89" t="s">
        <v>529</v>
      </c>
      <c r="E643" s="89">
        <v>7</v>
      </c>
      <c r="F643" s="89" t="s">
        <v>528</v>
      </c>
      <c r="H643" s="89">
        <f>'Справка 6'!J13</f>
        <v>1013</v>
      </c>
    </row>
    <row r="644" spans="1:8">
      <c r="A644" s="89" t="str">
        <f t="shared" si="39"/>
        <v xml:space="preserve">НОМАД ЕНЕРДЖИ КЪМПАНИ ЕООД </v>
      </c>
      <c r="B644" s="89" t="str">
        <f t="shared" si="40"/>
        <v>205606662</v>
      </c>
      <c r="C644" s="522">
        <f t="shared" si="41"/>
        <v>45107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 xml:space="preserve">НОМАД ЕНЕРДЖИ КЪМПАНИ ЕООД </v>
      </c>
      <c r="B645" s="89" t="str">
        <f t="shared" si="40"/>
        <v>205606662</v>
      </c>
      <c r="C645" s="522">
        <f t="shared" si="41"/>
        <v>45107</v>
      </c>
      <c r="D645" s="89" t="s">
        <v>535</v>
      </c>
      <c r="E645" s="89">
        <v>7</v>
      </c>
      <c r="F645" s="89" t="s">
        <v>534</v>
      </c>
      <c r="H645" s="89">
        <f>'Справка 6'!J15</f>
        <v>1011</v>
      </c>
    </row>
    <row r="646" spans="1:8">
      <c r="A646" s="89" t="str">
        <f t="shared" si="39"/>
        <v xml:space="preserve">НОМАД ЕНЕРДЖИ КЪМПАНИ ЕООД </v>
      </c>
      <c r="B646" s="89" t="str">
        <f t="shared" si="40"/>
        <v>205606662</v>
      </c>
      <c r="C646" s="522">
        <f t="shared" si="41"/>
        <v>45107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 xml:space="preserve">НОМАД ЕНЕРДЖИ КЪМПАНИ ЕООД </v>
      </c>
      <c r="B647" s="89" t="str">
        <f t="shared" si="40"/>
        <v>205606662</v>
      </c>
      <c r="C647" s="522">
        <f t="shared" si="41"/>
        <v>45107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 xml:space="preserve">НОМАД ЕНЕРДЖИ КЪМПАНИ ЕООД </v>
      </c>
      <c r="B648" s="89" t="str">
        <f t="shared" si="40"/>
        <v>205606662</v>
      </c>
      <c r="C648" s="522">
        <f t="shared" si="41"/>
        <v>45107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 xml:space="preserve">НОМАД ЕНЕРДЖИ КЪМПАНИ ЕООД </v>
      </c>
      <c r="B649" s="89" t="str">
        <f t="shared" si="40"/>
        <v>205606662</v>
      </c>
      <c r="C649" s="522">
        <f t="shared" si="41"/>
        <v>45107</v>
      </c>
      <c r="D649" s="89" t="s">
        <v>545</v>
      </c>
      <c r="E649" s="89">
        <v>7</v>
      </c>
      <c r="F649" s="89" t="s">
        <v>828</v>
      </c>
      <c r="H649" s="89">
        <f>'Справка 6'!J19</f>
        <v>2024</v>
      </c>
    </row>
    <row r="650" spans="1:8">
      <c r="A650" s="89" t="str">
        <f t="shared" si="39"/>
        <v xml:space="preserve">НОМАД ЕНЕРДЖИ КЪМПАНИ ЕООД </v>
      </c>
      <c r="B650" s="89" t="str">
        <f t="shared" si="40"/>
        <v>205606662</v>
      </c>
      <c r="C650" s="522">
        <f t="shared" si="41"/>
        <v>45107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 xml:space="preserve">НОМАД ЕНЕРДЖИ КЪМПАНИ ЕООД </v>
      </c>
      <c r="B651" s="89" t="str">
        <f t="shared" si="40"/>
        <v>205606662</v>
      </c>
      <c r="C651" s="522">
        <f t="shared" si="41"/>
        <v>45107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 xml:space="preserve">НОМАД ЕНЕРДЖИ КЪМПАНИ ЕООД </v>
      </c>
      <c r="B652" s="89" t="str">
        <f t="shared" si="40"/>
        <v>205606662</v>
      </c>
      <c r="C652" s="522">
        <f t="shared" si="41"/>
        <v>45107</v>
      </c>
      <c r="D652" s="89" t="s">
        <v>553</v>
      </c>
      <c r="E652" s="89">
        <v>7</v>
      </c>
      <c r="F652" s="89" t="s">
        <v>552</v>
      </c>
      <c r="H652" s="89">
        <f>'Справка 6'!J24</f>
        <v>0</v>
      </c>
    </row>
    <row r="653" spans="1:8">
      <c r="A653" s="89" t="str">
        <f t="shared" ref="A653:A716" si="42">pdeName</f>
        <v xml:space="preserve">НОМАД ЕНЕРДЖИ КЪМПАНИ ЕООД </v>
      </c>
      <c r="B653" s="89" t="str">
        <f t="shared" ref="B653:B716" si="43">pdeBulstat</f>
        <v>205606662</v>
      </c>
      <c r="C653" s="522">
        <f t="shared" ref="C653:C716" si="44">endDate</f>
        <v>45107</v>
      </c>
      <c r="D653" s="89" t="s">
        <v>555</v>
      </c>
      <c r="E653" s="89">
        <v>7</v>
      </c>
      <c r="F653" s="89" t="s">
        <v>554</v>
      </c>
      <c r="H653" s="89">
        <f>'Справка 6'!J25</f>
        <v>6</v>
      </c>
    </row>
    <row r="654" spans="1:8">
      <c r="A654" s="89" t="str">
        <f t="shared" si="42"/>
        <v xml:space="preserve">НОМАД ЕНЕРДЖИ КЪМПАНИ ЕООД </v>
      </c>
      <c r="B654" s="89" t="str">
        <f t="shared" si="43"/>
        <v>205606662</v>
      </c>
      <c r="C654" s="522">
        <f t="shared" si="44"/>
        <v>45107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 xml:space="preserve">НОМАД ЕНЕРДЖИ КЪМПАНИ ЕООД </v>
      </c>
      <c r="B655" s="89" t="str">
        <f t="shared" si="43"/>
        <v>205606662</v>
      </c>
      <c r="C655" s="522">
        <f t="shared" si="44"/>
        <v>45107</v>
      </c>
      <c r="D655" s="89" t="s">
        <v>558</v>
      </c>
      <c r="E655" s="89">
        <v>7</v>
      </c>
      <c r="F655" s="89" t="s">
        <v>542</v>
      </c>
      <c r="H655" s="89">
        <f>'Справка 6'!J27</f>
        <v>0</v>
      </c>
    </row>
    <row r="656" spans="1:8">
      <c r="A656" s="89" t="str">
        <f t="shared" si="42"/>
        <v xml:space="preserve">НОМАД ЕНЕРДЖИ КЪМПАНИ ЕООД </v>
      </c>
      <c r="B656" s="89" t="str">
        <f t="shared" si="43"/>
        <v>205606662</v>
      </c>
      <c r="C656" s="522">
        <f t="shared" si="44"/>
        <v>45107</v>
      </c>
      <c r="D656" s="89" t="s">
        <v>560</v>
      </c>
      <c r="E656" s="89">
        <v>7</v>
      </c>
      <c r="F656" s="89" t="s">
        <v>863</v>
      </c>
      <c r="H656" s="89">
        <f>'Справка 6'!J28</f>
        <v>6</v>
      </c>
    </row>
    <row r="657" spans="1:8">
      <c r="A657" s="89" t="str">
        <f t="shared" si="42"/>
        <v xml:space="preserve">НОМАД ЕНЕРДЖИ КЪМПАНИ ЕООД </v>
      </c>
      <c r="B657" s="89" t="str">
        <f t="shared" si="43"/>
        <v>205606662</v>
      </c>
      <c r="C657" s="522">
        <f t="shared" si="44"/>
        <v>45107</v>
      </c>
      <c r="D657" s="89" t="s">
        <v>562</v>
      </c>
      <c r="E657" s="89">
        <v>7</v>
      </c>
      <c r="F657" s="89" t="s">
        <v>561</v>
      </c>
      <c r="H657" s="89">
        <f>'Справка 6'!J30</f>
        <v>0</v>
      </c>
    </row>
    <row r="658" spans="1:8">
      <c r="A658" s="89" t="str">
        <f t="shared" si="42"/>
        <v xml:space="preserve">НОМАД ЕНЕРДЖИ КЪМПАНИ ЕООД </v>
      </c>
      <c r="B658" s="89" t="str">
        <f t="shared" si="43"/>
        <v>205606662</v>
      </c>
      <c r="C658" s="522">
        <f t="shared" si="44"/>
        <v>45107</v>
      </c>
      <c r="D658" s="89" t="s">
        <v>563</v>
      </c>
      <c r="E658" s="89">
        <v>7</v>
      </c>
      <c r="F658" s="89" t="s">
        <v>108</v>
      </c>
      <c r="H658" s="89">
        <f>'Справка 6'!J31</f>
        <v>0</v>
      </c>
    </row>
    <row r="659" spans="1:8">
      <c r="A659" s="89" t="str">
        <f t="shared" si="42"/>
        <v xml:space="preserve">НОМАД ЕНЕРДЖИ КЪМПАНИ ЕООД </v>
      </c>
      <c r="B659" s="89" t="str">
        <f t="shared" si="43"/>
        <v>205606662</v>
      </c>
      <c r="C659" s="522">
        <f t="shared" si="44"/>
        <v>45107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 xml:space="preserve">НОМАД ЕНЕРДЖИ КЪМПАНИ ЕООД </v>
      </c>
      <c r="B660" s="89" t="str">
        <f t="shared" si="43"/>
        <v>205606662</v>
      </c>
      <c r="C660" s="522">
        <f t="shared" si="44"/>
        <v>45107</v>
      </c>
      <c r="D660" s="89" t="s">
        <v>565</v>
      </c>
      <c r="E660" s="89">
        <v>7</v>
      </c>
      <c r="F660" s="89" t="s">
        <v>113</v>
      </c>
      <c r="H660" s="89">
        <f>'Справка 6'!J33</f>
        <v>0</v>
      </c>
    </row>
    <row r="661" spans="1:8">
      <c r="A661" s="89" t="str">
        <f t="shared" si="42"/>
        <v xml:space="preserve">НОМАД ЕНЕРДЖИ КЪМПАНИ ЕООД </v>
      </c>
      <c r="B661" s="89" t="str">
        <f t="shared" si="43"/>
        <v>205606662</v>
      </c>
      <c r="C661" s="522">
        <f t="shared" si="44"/>
        <v>45107</v>
      </c>
      <c r="D661" s="89" t="s">
        <v>566</v>
      </c>
      <c r="E661" s="89">
        <v>7</v>
      </c>
      <c r="F661" s="89" t="s">
        <v>115</v>
      </c>
      <c r="H661" s="89">
        <f>'Справка 6'!J34</f>
        <v>0</v>
      </c>
    </row>
    <row r="662" spans="1:8">
      <c r="A662" s="89" t="str">
        <f t="shared" si="42"/>
        <v xml:space="preserve">НОМАД ЕНЕРДЖИ КЪМПАНИ ЕООД </v>
      </c>
      <c r="B662" s="89" t="str">
        <f t="shared" si="43"/>
        <v>205606662</v>
      </c>
      <c r="C662" s="522">
        <f t="shared" si="44"/>
        <v>45107</v>
      </c>
      <c r="D662" s="89" t="s">
        <v>568</v>
      </c>
      <c r="E662" s="89">
        <v>7</v>
      </c>
      <c r="F662" s="89" t="s">
        <v>567</v>
      </c>
      <c r="H662" s="89">
        <f>'Справка 6'!J35</f>
        <v>0</v>
      </c>
    </row>
    <row r="663" spans="1:8">
      <c r="A663" s="89" t="str">
        <f t="shared" si="42"/>
        <v xml:space="preserve">НОМАД ЕНЕРДЖИ КЪМПАНИ ЕООД </v>
      </c>
      <c r="B663" s="89" t="str">
        <f t="shared" si="43"/>
        <v>205606662</v>
      </c>
      <c r="C663" s="522">
        <f t="shared" si="44"/>
        <v>45107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 xml:space="preserve">НОМАД ЕНЕРДЖИ КЪМПАНИ ЕООД </v>
      </c>
      <c r="B664" s="89" t="str">
        <f t="shared" si="43"/>
        <v>205606662</v>
      </c>
      <c r="C664" s="522">
        <f t="shared" si="44"/>
        <v>45107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 xml:space="preserve">НОМАД ЕНЕРДЖИ КЪМПАНИ ЕООД </v>
      </c>
      <c r="B665" s="89" t="str">
        <f t="shared" si="43"/>
        <v>205606662</v>
      </c>
      <c r="C665" s="522">
        <f t="shared" si="44"/>
        <v>45107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 xml:space="preserve">НОМАД ЕНЕРДЖИ КЪМПАНИ ЕООД </v>
      </c>
      <c r="B666" s="89" t="str">
        <f t="shared" si="43"/>
        <v>205606662</v>
      </c>
      <c r="C666" s="522">
        <f t="shared" si="44"/>
        <v>45107</v>
      </c>
      <c r="D666" s="89" t="s">
        <v>575</v>
      </c>
      <c r="E666" s="89">
        <v>7</v>
      </c>
      <c r="F666" s="89" t="s">
        <v>574</v>
      </c>
      <c r="H666" s="89">
        <f>'Справка 6'!J39</f>
        <v>0</v>
      </c>
    </row>
    <row r="667" spans="1:8">
      <c r="A667" s="89" t="str">
        <f t="shared" si="42"/>
        <v xml:space="preserve">НОМАД ЕНЕРДЖИ КЪМПАНИ ЕООД </v>
      </c>
      <c r="B667" s="89" t="str">
        <f t="shared" si="43"/>
        <v>205606662</v>
      </c>
      <c r="C667" s="522">
        <f t="shared" si="44"/>
        <v>45107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 xml:space="preserve">НОМАД ЕНЕРДЖИ КЪМПАНИ ЕООД </v>
      </c>
      <c r="B668" s="89" t="str">
        <f t="shared" si="43"/>
        <v>205606662</v>
      </c>
      <c r="C668" s="522">
        <f t="shared" si="44"/>
        <v>45107</v>
      </c>
      <c r="D668" s="89" t="s">
        <v>578</v>
      </c>
      <c r="E668" s="89">
        <v>7</v>
      </c>
      <c r="F668" s="89" t="s">
        <v>827</v>
      </c>
      <c r="H668" s="89">
        <f>'Справка 6'!J41</f>
        <v>0</v>
      </c>
    </row>
    <row r="669" spans="1:8">
      <c r="A669" s="89" t="str">
        <f t="shared" si="42"/>
        <v xml:space="preserve">НОМАД ЕНЕРДЖИ КЪМПАНИ ЕООД </v>
      </c>
      <c r="B669" s="89" t="str">
        <f t="shared" si="43"/>
        <v>205606662</v>
      </c>
      <c r="C669" s="522">
        <f t="shared" si="44"/>
        <v>45107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 xml:space="preserve">НОМАД ЕНЕРДЖИ КЪМПАНИ ЕООД </v>
      </c>
      <c r="B670" s="89" t="str">
        <f t="shared" si="43"/>
        <v>205606662</v>
      </c>
      <c r="C670" s="522">
        <f t="shared" si="44"/>
        <v>45107</v>
      </c>
      <c r="D670" s="89" t="s">
        <v>583</v>
      </c>
      <c r="E670" s="89">
        <v>7</v>
      </c>
      <c r="F670" s="89" t="s">
        <v>582</v>
      </c>
      <c r="H670" s="89">
        <f>'Справка 6'!J43</f>
        <v>2030</v>
      </c>
    </row>
    <row r="671" spans="1:8">
      <c r="A671" s="89" t="str">
        <f t="shared" si="42"/>
        <v xml:space="preserve">НОМАД ЕНЕРДЖИ КЪМПАНИ ЕООД </v>
      </c>
      <c r="B671" s="89" t="str">
        <f t="shared" si="43"/>
        <v>205606662</v>
      </c>
      <c r="C671" s="522">
        <f t="shared" si="44"/>
        <v>45107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 xml:space="preserve">НОМАД ЕНЕРДЖИ КЪМПАНИ ЕООД </v>
      </c>
      <c r="B672" s="89" t="str">
        <f t="shared" si="43"/>
        <v>205606662</v>
      </c>
      <c r="C672" s="522">
        <f t="shared" si="44"/>
        <v>45107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 xml:space="preserve">НОМАД ЕНЕРДЖИ КЪМПАНИ ЕООД </v>
      </c>
      <c r="B673" s="89" t="str">
        <f t="shared" si="43"/>
        <v>205606662</v>
      </c>
      <c r="C673" s="522">
        <f t="shared" si="44"/>
        <v>45107</v>
      </c>
      <c r="D673" s="89" t="s">
        <v>529</v>
      </c>
      <c r="E673" s="89">
        <v>8</v>
      </c>
      <c r="F673" s="89" t="s">
        <v>528</v>
      </c>
      <c r="H673" s="89">
        <f>'Справка 6'!K13</f>
        <v>126</v>
      </c>
    </row>
    <row r="674" spans="1:8">
      <c r="A674" s="89" t="str">
        <f t="shared" si="42"/>
        <v xml:space="preserve">НОМАД ЕНЕРДЖИ КЪМПАНИ ЕООД </v>
      </c>
      <c r="B674" s="89" t="str">
        <f t="shared" si="43"/>
        <v>205606662</v>
      </c>
      <c r="C674" s="522">
        <f t="shared" si="44"/>
        <v>45107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 xml:space="preserve">НОМАД ЕНЕРДЖИ КЪМПАНИ ЕООД </v>
      </c>
      <c r="B675" s="89" t="str">
        <f t="shared" si="43"/>
        <v>205606662</v>
      </c>
      <c r="C675" s="522">
        <f t="shared" si="44"/>
        <v>45107</v>
      </c>
      <c r="D675" s="89" t="s">
        <v>535</v>
      </c>
      <c r="E675" s="89">
        <v>8</v>
      </c>
      <c r="F675" s="89" t="s">
        <v>534</v>
      </c>
      <c r="H675" s="89">
        <f>'Справка 6'!K15</f>
        <v>84</v>
      </c>
    </row>
    <row r="676" spans="1:8">
      <c r="A676" s="89" t="str">
        <f t="shared" si="42"/>
        <v xml:space="preserve">НОМАД ЕНЕРДЖИ КЪМПАНИ ЕООД </v>
      </c>
      <c r="B676" s="89" t="str">
        <f t="shared" si="43"/>
        <v>205606662</v>
      </c>
      <c r="C676" s="522">
        <f t="shared" si="44"/>
        <v>45107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 xml:space="preserve">НОМАД ЕНЕРДЖИ КЪМПАНИ ЕООД </v>
      </c>
      <c r="B677" s="89" t="str">
        <f t="shared" si="43"/>
        <v>205606662</v>
      </c>
      <c r="C677" s="522">
        <f t="shared" si="44"/>
        <v>45107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 xml:space="preserve">НОМАД ЕНЕРДЖИ КЪМПАНИ ЕООД </v>
      </c>
      <c r="B678" s="89" t="str">
        <f t="shared" si="43"/>
        <v>205606662</v>
      </c>
      <c r="C678" s="522">
        <f t="shared" si="44"/>
        <v>45107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 xml:space="preserve">НОМАД ЕНЕРДЖИ КЪМПАНИ ЕООД </v>
      </c>
      <c r="B679" s="89" t="str">
        <f t="shared" si="43"/>
        <v>205606662</v>
      </c>
      <c r="C679" s="522">
        <f t="shared" si="44"/>
        <v>45107</v>
      </c>
      <c r="D679" s="89" t="s">
        <v>545</v>
      </c>
      <c r="E679" s="89">
        <v>8</v>
      </c>
      <c r="F679" s="89" t="s">
        <v>828</v>
      </c>
      <c r="H679" s="89">
        <f>'Справка 6'!K19</f>
        <v>210</v>
      </c>
    </row>
    <row r="680" spans="1:8">
      <c r="A680" s="89" t="str">
        <f t="shared" si="42"/>
        <v xml:space="preserve">НОМАД ЕНЕРДЖИ КЪМПАНИ ЕООД </v>
      </c>
      <c r="B680" s="89" t="str">
        <f t="shared" si="43"/>
        <v>205606662</v>
      </c>
      <c r="C680" s="522">
        <f t="shared" si="44"/>
        <v>45107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 xml:space="preserve">НОМАД ЕНЕРДЖИ КЪМПАНИ ЕООД </v>
      </c>
      <c r="B681" s="89" t="str">
        <f t="shared" si="43"/>
        <v>205606662</v>
      </c>
      <c r="C681" s="522">
        <f t="shared" si="44"/>
        <v>45107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 xml:space="preserve">НОМАД ЕНЕРДЖИ КЪМПАНИ ЕООД </v>
      </c>
      <c r="B682" s="89" t="str">
        <f t="shared" si="43"/>
        <v>205606662</v>
      </c>
      <c r="C682" s="522">
        <f t="shared" si="44"/>
        <v>45107</v>
      </c>
      <c r="D682" s="89" t="s">
        <v>553</v>
      </c>
      <c r="E682" s="89">
        <v>8</v>
      </c>
      <c r="F682" s="89" t="s">
        <v>552</v>
      </c>
      <c r="H682" s="89">
        <f>'Справка 6'!K24</f>
        <v>0</v>
      </c>
    </row>
    <row r="683" spans="1:8">
      <c r="A683" s="89" t="str">
        <f t="shared" si="42"/>
        <v xml:space="preserve">НОМАД ЕНЕРДЖИ КЪМПАНИ ЕООД </v>
      </c>
      <c r="B683" s="89" t="str">
        <f t="shared" si="43"/>
        <v>205606662</v>
      </c>
      <c r="C683" s="522">
        <f t="shared" si="44"/>
        <v>45107</v>
      </c>
      <c r="D683" s="89" t="s">
        <v>555</v>
      </c>
      <c r="E683" s="89">
        <v>8</v>
      </c>
      <c r="F683" s="89" t="s">
        <v>554</v>
      </c>
      <c r="H683" s="89">
        <f>'Справка 6'!K25</f>
        <v>3</v>
      </c>
    </row>
    <row r="684" spans="1:8">
      <c r="A684" s="89" t="str">
        <f t="shared" si="42"/>
        <v xml:space="preserve">НОМАД ЕНЕРДЖИ КЪМПАНИ ЕООД </v>
      </c>
      <c r="B684" s="89" t="str">
        <f t="shared" si="43"/>
        <v>205606662</v>
      </c>
      <c r="C684" s="522">
        <f t="shared" si="44"/>
        <v>45107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 xml:space="preserve">НОМАД ЕНЕРДЖИ КЪМПАНИ ЕООД </v>
      </c>
      <c r="B685" s="89" t="str">
        <f t="shared" si="43"/>
        <v>205606662</v>
      </c>
      <c r="C685" s="522">
        <f t="shared" si="44"/>
        <v>45107</v>
      </c>
      <c r="D685" s="89" t="s">
        <v>558</v>
      </c>
      <c r="E685" s="89">
        <v>8</v>
      </c>
      <c r="F685" s="89" t="s">
        <v>542</v>
      </c>
      <c r="H685" s="89">
        <f>'Справка 6'!K27</f>
        <v>0</v>
      </c>
    </row>
    <row r="686" spans="1:8">
      <c r="A686" s="89" t="str">
        <f t="shared" si="42"/>
        <v xml:space="preserve">НОМАД ЕНЕРДЖИ КЪМПАНИ ЕООД </v>
      </c>
      <c r="B686" s="89" t="str">
        <f t="shared" si="43"/>
        <v>205606662</v>
      </c>
      <c r="C686" s="522">
        <f t="shared" si="44"/>
        <v>45107</v>
      </c>
      <c r="D686" s="89" t="s">
        <v>560</v>
      </c>
      <c r="E686" s="89">
        <v>8</v>
      </c>
      <c r="F686" s="89" t="s">
        <v>863</v>
      </c>
      <c r="H686" s="89">
        <f>'Справка 6'!K28</f>
        <v>3</v>
      </c>
    </row>
    <row r="687" spans="1:8">
      <c r="A687" s="89" t="str">
        <f t="shared" si="42"/>
        <v xml:space="preserve">НОМАД ЕНЕРДЖИ КЪМПАНИ ЕООД </v>
      </c>
      <c r="B687" s="89" t="str">
        <f t="shared" si="43"/>
        <v>205606662</v>
      </c>
      <c r="C687" s="522">
        <f t="shared" si="44"/>
        <v>45107</v>
      </c>
      <c r="D687" s="89" t="s">
        <v>562</v>
      </c>
      <c r="E687" s="89">
        <v>8</v>
      </c>
      <c r="F687" s="89" t="s">
        <v>561</v>
      </c>
      <c r="H687" s="89">
        <f>'Справка 6'!K30</f>
        <v>0</v>
      </c>
    </row>
    <row r="688" spans="1:8">
      <c r="A688" s="89" t="str">
        <f t="shared" si="42"/>
        <v xml:space="preserve">НОМАД ЕНЕРДЖИ КЪМПАНИ ЕООД </v>
      </c>
      <c r="B688" s="89" t="str">
        <f t="shared" si="43"/>
        <v>205606662</v>
      </c>
      <c r="C688" s="522">
        <f t="shared" si="44"/>
        <v>45107</v>
      </c>
      <c r="D688" s="89" t="s">
        <v>563</v>
      </c>
      <c r="E688" s="89">
        <v>8</v>
      </c>
      <c r="F688" s="89" t="s">
        <v>108</v>
      </c>
      <c r="H688" s="89">
        <f>'Справка 6'!K31</f>
        <v>0</v>
      </c>
    </row>
    <row r="689" spans="1:8">
      <c r="A689" s="89" t="str">
        <f t="shared" si="42"/>
        <v xml:space="preserve">НОМАД ЕНЕРДЖИ КЪМПАНИ ЕООД </v>
      </c>
      <c r="B689" s="89" t="str">
        <f t="shared" si="43"/>
        <v>205606662</v>
      </c>
      <c r="C689" s="522">
        <f t="shared" si="44"/>
        <v>45107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 xml:space="preserve">НОМАД ЕНЕРДЖИ КЪМПАНИ ЕООД </v>
      </c>
      <c r="B690" s="89" t="str">
        <f t="shared" si="43"/>
        <v>205606662</v>
      </c>
      <c r="C690" s="522">
        <f t="shared" si="44"/>
        <v>45107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 xml:space="preserve">НОМАД ЕНЕРДЖИ КЪМПАНИ ЕООД </v>
      </c>
      <c r="B691" s="89" t="str">
        <f t="shared" si="43"/>
        <v>205606662</v>
      </c>
      <c r="C691" s="522">
        <f t="shared" si="44"/>
        <v>45107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 xml:space="preserve">НОМАД ЕНЕРДЖИ КЪМПАНИ ЕООД </v>
      </c>
      <c r="B692" s="89" t="str">
        <f t="shared" si="43"/>
        <v>205606662</v>
      </c>
      <c r="C692" s="522">
        <f t="shared" si="44"/>
        <v>45107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 xml:space="preserve">НОМАД ЕНЕРДЖИ КЪМПАНИ ЕООД </v>
      </c>
      <c r="B693" s="89" t="str">
        <f t="shared" si="43"/>
        <v>205606662</v>
      </c>
      <c r="C693" s="522">
        <f t="shared" si="44"/>
        <v>45107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 xml:space="preserve">НОМАД ЕНЕРДЖИ КЪМПАНИ ЕООД </v>
      </c>
      <c r="B694" s="89" t="str">
        <f t="shared" si="43"/>
        <v>205606662</v>
      </c>
      <c r="C694" s="522">
        <f t="shared" si="44"/>
        <v>45107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 xml:space="preserve">НОМАД ЕНЕРДЖИ КЪМПАНИ ЕООД </v>
      </c>
      <c r="B695" s="89" t="str">
        <f t="shared" si="43"/>
        <v>205606662</v>
      </c>
      <c r="C695" s="522">
        <f t="shared" si="44"/>
        <v>45107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 xml:space="preserve">НОМАД ЕНЕРДЖИ КЪМПАНИ ЕООД </v>
      </c>
      <c r="B696" s="89" t="str">
        <f t="shared" si="43"/>
        <v>205606662</v>
      </c>
      <c r="C696" s="522">
        <f t="shared" si="44"/>
        <v>45107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 xml:space="preserve">НОМАД ЕНЕРДЖИ КЪМПАНИ ЕООД </v>
      </c>
      <c r="B697" s="89" t="str">
        <f t="shared" si="43"/>
        <v>205606662</v>
      </c>
      <c r="C697" s="522">
        <f t="shared" si="44"/>
        <v>45107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 xml:space="preserve">НОМАД ЕНЕРДЖИ КЪМПАНИ ЕООД </v>
      </c>
      <c r="B698" s="89" t="str">
        <f t="shared" si="43"/>
        <v>205606662</v>
      </c>
      <c r="C698" s="522">
        <f t="shared" si="44"/>
        <v>45107</v>
      </c>
      <c r="D698" s="89" t="s">
        <v>578</v>
      </c>
      <c r="E698" s="89">
        <v>8</v>
      </c>
      <c r="F698" s="89" t="s">
        <v>827</v>
      </c>
      <c r="H698" s="89">
        <f>'Справка 6'!K41</f>
        <v>0</v>
      </c>
    </row>
    <row r="699" spans="1:8">
      <c r="A699" s="89" t="str">
        <f t="shared" si="42"/>
        <v xml:space="preserve">НОМАД ЕНЕРДЖИ КЪМПАНИ ЕООД </v>
      </c>
      <c r="B699" s="89" t="str">
        <f t="shared" si="43"/>
        <v>205606662</v>
      </c>
      <c r="C699" s="522">
        <f t="shared" si="44"/>
        <v>45107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 xml:space="preserve">НОМАД ЕНЕРДЖИ КЪМПАНИ ЕООД </v>
      </c>
      <c r="B700" s="89" t="str">
        <f t="shared" si="43"/>
        <v>205606662</v>
      </c>
      <c r="C700" s="522">
        <f t="shared" si="44"/>
        <v>45107</v>
      </c>
      <c r="D700" s="89" t="s">
        <v>583</v>
      </c>
      <c r="E700" s="89">
        <v>8</v>
      </c>
      <c r="F700" s="89" t="s">
        <v>582</v>
      </c>
      <c r="H700" s="89">
        <f>'Справка 6'!K43</f>
        <v>213</v>
      </c>
    </row>
    <row r="701" spans="1:8">
      <c r="A701" s="89" t="str">
        <f t="shared" si="42"/>
        <v xml:space="preserve">НОМАД ЕНЕРДЖИ КЪМПАНИ ЕООД </v>
      </c>
      <c r="B701" s="89" t="str">
        <f t="shared" si="43"/>
        <v>205606662</v>
      </c>
      <c r="C701" s="522">
        <f t="shared" si="44"/>
        <v>45107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 xml:space="preserve">НОМАД ЕНЕРДЖИ КЪМПАНИ ЕООД </v>
      </c>
      <c r="B702" s="89" t="str">
        <f t="shared" si="43"/>
        <v>205606662</v>
      </c>
      <c r="C702" s="522">
        <f t="shared" si="44"/>
        <v>45107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 xml:space="preserve">НОМАД ЕНЕРДЖИ КЪМПАНИ ЕООД </v>
      </c>
      <c r="B703" s="89" t="str">
        <f t="shared" si="43"/>
        <v>205606662</v>
      </c>
      <c r="C703" s="522">
        <f t="shared" si="44"/>
        <v>45107</v>
      </c>
      <c r="D703" s="89" t="s">
        <v>529</v>
      </c>
      <c r="E703" s="89">
        <v>9</v>
      </c>
      <c r="F703" s="89" t="s">
        <v>528</v>
      </c>
      <c r="H703" s="89">
        <f>'Справка 6'!L13</f>
        <v>150</v>
      </c>
    </row>
    <row r="704" spans="1:8">
      <c r="A704" s="89" t="str">
        <f t="shared" si="42"/>
        <v xml:space="preserve">НОМАД ЕНЕРДЖИ КЪМПАНИ ЕООД </v>
      </c>
      <c r="B704" s="89" t="str">
        <f t="shared" si="43"/>
        <v>205606662</v>
      </c>
      <c r="C704" s="522">
        <f t="shared" si="44"/>
        <v>45107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 xml:space="preserve">НОМАД ЕНЕРДЖИ КЪМПАНИ ЕООД </v>
      </c>
      <c r="B705" s="89" t="str">
        <f t="shared" si="43"/>
        <v>205606662</v>
      </c>
      <c r="C705" s="522">
        <f t="shared" si="44"/>
        <v>45107</v>
      </c>
      <c r="D705" s="89" t="s">
        <v>535</v>
      </c>
      <c r="E705" s="89">
        <v>9</v>
      </c>
      <c r="F705" s="89" t="s">
        <v>534</v>
      </c>
      <c r="H705" s="89">
        <f>'Справка 6'!L15</f>
        <v>51</v>
      </c>
    </row>
    <row r="706" spans="1:8">
      <c r="A706" s="89" t="str">
        <f t="shared" si="42"/>
        <v xml:space="preserve">НОМАД ЕНЕРДЖИ КЪМПАНИ ЕООД </v>
      </c>
      <c r="B706" s="89" t="str">
        <f t="shared" si="43"/>
        <v>205606662</v>
      </c>
      <c r="C706" s="522">
        <f t="shared" si="44"/>
        <v>45107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 xml:space="preserve">НОМАД ЕНЕРДЖИ КЪМПАНИ ЕООД </v>
      </c>
      <c r="B707" s="89" t="str">
        <f t="shared" si="43"/>
        <v>205606662</v>
      </c>
      <c r="C707" s="522">
        <f t="shared" si="44"/>
        <v>45107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 xml:space="preserve">НОМАД ЕНЕРДЖИ КЪМПАНИ ЕООД </v>
      </c>
      <c r="B708" s="89" t="str">
        <f t="shared" si="43"/>
        <v>205606662</v>
      </c>
      <c r="C708" s="522">
        <f t="shared" si="44"/>
        <v>45107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 xml:space="preserve">НОМАД ЕНЕРДЖИ КЪМПАНИ ЕООД </v>
      </c>
      <c r="B709" s="89" t="str">
        <f t="shared" si="43"/>
        <v>205606662</v>
      </c>
      <c r="C709" s="522">
        <f t="shared" si="44"/>
        <v>45107</v>
      </c>
      <c r="D709" s="89" t="s">
        <v>545</v>
      </c>
      <c r="E709" s="89">
        <v>9</v>
      </c>
      <c r="F709" s="89" t="s">
        <v>828</v>
      </c>
      <c r="H709" s="89">
        <f>'Справка 6'!L19</f>
        <v>201</v>
      </c>
    </row>
    <row r="710" spans="1:8">
      <c r="A710" s="89" t="str">
        <f t="shared" si="42"/>
        <v xml:space="preserve">НОМАД ЕНЕРДЖИ КЪМПАНИ ЕООД </v>
      </c>
      <c r="B710" s="89" t="str">
        <f t="shared" si="43"/>
        <v>205606662</v>
      </c>
      <c r="C710" s="522">
        <f t="shared" si="44"/>
        <v>45107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 xml:space="preserve">НОМАД ЕНЕРДЖИ КЪМПАНИ ЕООД </v>
      </c>
      <c r="B711" s="89" t="str">
        <f t="shared" si="43"/>
        <v>205606662</v>
      </c>
      <c r="C711" s="522">
        <f t="shared" si="44"/>
        <v>45107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 xml:space="preserve">НОМАД ЕНЕРДЖИ КЪМПАНИ ЕООД </v>
      </c>
      <c r="B712" s="89" t="str">
        <f t="shared" si="43"/>
        <v>205606662</v>
      </c>
      <c r="C712" s="522">
        <f t="shared" si="44"/>
        <v>45107</v>
      </c>
      <c r="D712" s="89" t="s">
        <v>553</v>
      </c>
      <c r="E712" s="89">
        <v>9</v>
      </c>
      <c r="F712" s="89" t="s">
        <v>552</v>
      </c>
      <c r="H712" s="89">
        <f>'Справка 6'!L24</f>
        <v>0</v>
      </c>
    </row>
    <row r="713" spans="1:8">
      <c r="A713" s="89" t="str">
        <f t="shared" si="42"/>
        <v xml:space="preserve">НОМАД ЕНЕРДЖИ КЪМПАНИ ЕООД </v>
      </c>
      <c r="B713" s="89" t="str">
        <f t="shared" si="43"/>
        <v>205606662</v>
      </c>
      <c r="C713" s="522">
        <f t="shared" si="44"/>
        <v>45107</v>
      </c>
      <c r="D713" s="89" t="s">
        <v>555</v>
      </c>
      <c r="E713" s="89">
        <v>9</v>
      </c>
      <c r="F713" s="89" t="s">
        <v>554</v>
      </c>
      <c r="H713" s="89">
        <f>'Справка 6'!L25</f>
        <v>2</v>
      </c>
    </row>
    <row r="714" spans="1:8">
      <c r="A714" s="89" t="str">
        <f t="shared" si="42"/>
        <v xml:space="preserve">НОМАД ЕНЕРДЖИ КЪМПАНИ ЕООД </v>
      </c>
      <c r="B714" s="89" t="str">
        <f t="shared" si="43"/>
        <v>205606662</v>
      </c>
      <c r="C714" s="522">
        <f t="shared" si="44"/>
        <v>45107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 xml:space="preserve">НОМАД ЕНЕРДЖИ КЪМПАНИ ЕООД </v>
      </c>
      <c r="B715" s="89" t="str">
        <f t="shared" si="43"/>
        <v>205606662</v>
      </c>
      <c r="C715" s="522">
        <f t="shared" si="44"/>
        <v>45107</v>
      </c>
      <c r="D715" s="89" t="s">
        <v>558</v>
      </c>
      <c r="E715" s="89">
        <v>9</v>
      </c>
      <c r="F715" s="89" t="s">
        <v>542</v>
      </c>
      <c r="H715" s="89">
        <f>'Справка 6'!L27</f>
        <v>0</v>
      </c>
    </row>
    <row r="716" spans="1:8">
      <c r="A716" s="89" t="str">
        <f t="shared" si="42"/>
        <v xml:space="preserve">НОМАД ЕНЕРДЖИ КЪМПАНИ ЕООД </v>
      </c>
      <c r="B716" s="89" t="str">
        <f t="shared" si="43"/>
        <v>205606662</v>
      </c>
      <c r="C716" s="522">
        <f t="shared" si="44"/>
        <v>45107</v>
      </c>
      <c r="D716" s="89" t="s">
        <v>560</v>
      </c>
      <c r="E716" s="89">
        <v>9</v>
      </c>
      <c r="F716" s="89" t="s">
        <v>863</v>
      </c>
      <c r="H716" s="89">
        <f>'Справка 6'!L28</f>
        <v>2</v>
      </c>
    </row>
    <row r="717" spans="1:8">
      <c r="A717" s="89" t="str">
        <f t="shared" ref="A717:A780" si="45">pdeName</f>
        <v xml:space="preserve">НОМАД ЕНЕРДЖИ КЪМПАНИ ЕООД </v>
      </c>
      <c r="B717" s="89" t="str">
        <f t="shared" ref="B717:B780" si="46">pdeBulstat</f>
        <v>205606662</v>
      </c>
      <c r="C717" s="522">
        <f t="shared" ref="C717:C780" si="47">endDate</f>
        <v>45107</v>
      </c>
      <c r="D717" s="89" t="s">
        <v>562</v>
      </c>
      <c r="E717" s="89">
        <v>9</v>
      </c>
      <c r="F717" s="89" t="s">
        <v>561</v>
      </c>
      <c r="H717" s="89">
        <f>'Справка 6'!L30</f>
        <v>0</v>
      </c>
    </row>
    <row r="718" spans="1:8">
      <c r="A718" s="89" t="str">
        <f t="shared" si="45"/>
        <v xml:space="preserve">НОМАД ЕНЕРДЖИ КЪМПАНИ ЕООД </v>
      </c>
      <c r="B718" s="89" t="str">
        <f t="shared" si="46"/>
        <v>205606662</v>
      </c>
      <c r="C718" s="522">
        <f t="shared" si="47"/>
        <v>45107</v>
      </c>
      <c r="D718" s="89" t="s">
        <v>563</v>
      </c>
      <c r="E718" s="89">
        <v>9</v>
      </c>
      <c r="F718" s="89" t="s">
        <v>108</v>
      </c>
      <c r="H718" s="89">
        <f>'Справка 6'!L31</f>
        <v>0</v>
      </c>
    </row>
    <row r="719" spans="1:8">
      <c r="A719" s="89" t="str">
        <f t="shared" si="45"/>
        <v xml:space="preserve">НОМАД ЕНЕРДЖИ КЪМПАНИ ЕООД </v>
      </c>
      <c r="B719" s="89" t="str">
        <f t="shared" si="46"/>
        <v>205606662</v>
      </c>
      <c r="C719" s="522">
        <f t="shared" si="47"/>
        <v>45107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 xml:space="preserve">НОМАД ЕНЕРДЖИ КЪМПАНИ ЕООД </v>
      </c>
      <c r="B720" s="89" t="str">
        <f t="shared" si="46"/>
        <v>205606662</v>
      </c>
      <c r="C720" s="522">
        <f t="shared" si="47"/>
        <v>45107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 xml:space="preserve">НОМАД ЕНЕРДЖИ КЪМПАНИ ЕООД </v>
      </c>
      <c r="B721" s="89" t="str">
        <f t="shared" si="46"/>
        <v>205606662</v>
      </c>
      <c r="C721" s="522">
        <f t="shared" si="47"/>
        <v>45107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 xml:space="preserve">НОМАД ЕНЕРДЖИ КЪМПАНИ ЕООД </v>
      </c>
      <c r="B722" s="89" t="str">
        <f t="shared" si="46"/>
        <v>205606662</v>
      </c>
      <c r="C722" s="522">
        <f t="shared" si="47"/>
        <v>45107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 xml:space="preserve">НОМАД ЕНЕРДЖИ КЪМПАНИ ЕООД </v>
      </c>
      <c r="B723" s="89" t="str">
        <f t="shared" si="46"/>
        <v>205606662</v>
      </c>
      <c r="C723" s="522">
        <f t="shared" si="47"/>
        <v>45107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 xml:space="preserve">НОМАД ЕНЕРДЖИ КЪМПАНИ ЕООД </v>
      </c>
      <c r="B724" s="89" t="str">
        <f t="shared" si="46"/>
        <v>205606662</v>
      </c>
      <c r="C724" s="522">
        <f t="shared" si="47"/>
        <v>45107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 xml:space="preserve">НОМАД ЕНЕРДЖИ КЪМПАНИ ЕООД </v>
      </c>
      <c r="B725" s="89" t="str">
        <f t="shared" si="46"/>
        <v>205606662</v>
      </c>
      <c r="C725" s="522">
        <f t="shared" si="47"/>
        <v>45107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 xml:space="preserve">НОМАД ЕНЕРДЖИ КЪМПАНИ ЕООД </v>
      </c>
      <c r="B726" s="89" t="str">
        <f t="shared" si="46"/>
        <v>205606662</v>
      </c>
      <c r="C726" s="522">
        <f t="shared" si="47"/>
        <v>45107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 xml:space="preserve">НОМАД ЕНЕРДЖИ КЪМПАНИ ЕООД </v>
      </c>
      <c r="B727" s="89" t="str">
        <f t="shared" si="46"/>
        <v>205606662</v>
      </c>
      <c r="C727" s="522">
        <f t="shared" si="47"/>
        <v>45107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 xml:space="preserve">НОМАД ЕНЕРДЖИ КЪМПАНИ ЕООД </v>
      </c>
      <c r="B728" s="89" t="str">
        <f t="shared" si="46"/>
        <v>205606662</v>
      </c>
      <c r="C728" s="522">
        <f t="shared" si="47"/>
        <v>45107</v>
      </c>
      <c r="D728" s="89" t="s">
        <v>578</v>
      </c>
      <c r="E728" s="89">
        <v>9</v>
      </c>
      <c r="F728" s="89" t="s">
        <v>827</v>
      </c>
      <c r="H728" s="89">
        <f>'Справка 6'!L41</f>
        <v>0</v>
      </c>
    </row>
    <row r="729" spans="1:8">
      <c r="A729" s="89" t="str">
        <f t="shared" si="45"/>
        <v xml:space="preserve">НОМАД ЕНЕРДЖИ КЪМПАНИ ЕООД </v>
      </c>
      <c r="B729" s="89" t="str">
        <f t="shared" si="46"/>
        <v>205606662</v>
      </c>
      <c r="C729" s="522">
        <f t="shared" si="47"/>
        <v>45107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 xml:space="preserve">НОМАД ЕНЕРДЖИ КЪМПАНИ ЕООД </v>
      </c>
      <c r="B730" s="89" t="str">
        <f t="shared" si="46"/>
        <v>205606662</v>
      </c>
      <c r="C730" s="522">
        <f t="shared" si="47"/>
        <v>45107</v>
      </c>
      <c r="D730" s="89" t="s">
        <v>583</v>
      </c>
      <c r="E730" s="89">
        <v>9</v>
      </c>
      <c r="F730" s="89" t="s">
        <v>582</v>
      </c>
      <c r="H730" s="89">
        <f>'Справка 6'!L43</f>
        <v>203</v>
      </c>
    </row>
    <row r="731" spans="1:8">
      <c r="A731" s="89" t="str">
        <f t="shared" si="45"/>
        <v xml:space="preserve">НОМАД ЕНЕРДЖИ КЪМПАНИ ЕООД </v>
      </c>
      <c r="B731" s="89" t="str">
        <f t="shared" si="46"/>
        <v>205606662</v>
      </c>
      <c r="C731" s="522">
        <f t="shared" si="47"/>
        <v>45107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 xml:space="preserve">НОМАД ЕНЕРДЖИ КЪМПАНИ ЕООД </v>
      </c>
      <c r="B732" s="89" t="str">
        <f t="shared" si="46"/>
        <v>205606662</v>
      </c>
      <c r="C732" s="522">
        <f t="shared" si="47"/>
        <v>45107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 xml:space="preserve">НОМАД ЕНЕРДЖИ КЪМПАНИ ЕООД </v>
      </c>
      <c r="B733" s="89" t="str">
        <f t="shared" si="46"/>
        <v>205606662</v>
      </c>
      <c r="C733" s="522">
        <f t="shared" si="47"/>
        <v>45107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 xml:space="preserve">НОМАД ЕНЕРДЖИ КЪМПАНИ ЕООД </v>
      </c>
      <c r="B734" s="89" t="str">
        <f t="shared" si="46"/>
        <v>205606662</v>
      </c>
      <c r="C734" s="522">
        <f t="shared" si="47"/>
        <v>45107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 xml:space="preserve">НОМАД ЕНЕРДЖИ КЪМПАНИ ЕООД </v>
      </c>
      <c r="B735" s="89" t="str">
        <f t="shared" si="46"/>
        <v>205606662</v>
      </c>
      <c r="C735" s="522">
        <f t="shared" si="47"/>
        <v>45107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 xml:space="preserve">НОМАД ЕНЕРДЖИ КЪМПАНИ ЕООД </v>
      </c>
      <c r="B736" s="89" t="str">
        <f t="shared" si="46"/>
        <v>205606662</v>
      </c>
      <c r="C736" s="522">
        <f t="shared" si="47"/>
        <v>45107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 xml:space="preserve">НОМАД ЕНЕРДЖИ КЪМПАНИ ЕООД </v>
      </c>
      <c r="B737" s="89" t="str">
        <f t="shared" si="46"/>
        <v>205606662</v>
      </c>
      <c r="C737" s="522">
        <f t="shared" si="47"/>
        <v>45107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 xml:space="preserve">НОМАД ЕНЕРДЖИ КЪМПАНИ ЕООД </v>
      </c>
      <c r="B738" s="89" t="str">
        <f t="shared" si="46"/>
        <v>205606662</v>
      </c>
      <c r="C738" s="522">
        <f t="shared" si="47"/>
        <v>45107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 xml:space="preserve">НОМАД ЕНЕРДЖИ КЪМПАНИ ЕООД </v>
      </c>
      <c r="B739" s="89" t="str">
        <f t="shared" si="46"/>
        <v>205606662</v>
      </c>
      <c r="C739" s="522">
        <f t="shared" si="47"/>
        <v>45107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 xml:space="preserve">НОМАД ЕНЕРДЖИ КЪМПАНИ ЕООД </v>
      </c>
      <c r="B740" s="89" t="str">
        <f t="shared" si="46"/>
        <v>205606662</v>
      </c>
      <c r="C740" s="522">
        <f t="shared" si="47"/>
        <v>45107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 xml:space="preserve">НОМАД ЕНЕРДЖИ КЪМПАНИ ЕООД </v>
      </c>
      <c r="B741" s="89" t="str">
        <f t="shared" si="46"/>
        <v>205606662</v>
      </c>
      <c r="C741" s="522">
        <f t="shared" si="47"/>
        <v>45107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 xml:space="preserve">НОМАД ЕНЕРДЖИ КЪМПАНИ ЕООД </v>
      </c>
      <c r="B742" s="89" t="str">
        <f t="shared" si="46"/>
        <v>205606662</v>
      </c>
      <c r="C742" s="522">
        <f t="shared" si="47"/>
        <v>45107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 xml:space="preserve">НОМАД ЕНЕРДЖИ КЪМПАНИ ЕООД </v>
      </c>
      <c r="B743" s="89" t="str">
        <f t="shared" si="46"/>
        <v>205606662</v>
      </c>
      <c r="C743" s="522">
        <f t="shared" si="47"/>
        <v>45107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 xml:space="preserve">НОМАД ЕНЕРДЖИ КЪМПАНИ ЕООД </v>
      </c>
      <c r="B744" s="89" t="str">
        <f t="shared" si="46"/>
        <v>205606662</v>
      </c>
      <c r="C744" s="522">
        <f t="shared" si="47"/>
        <v>45107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 xml:space="preserve">НОМАД ЕНЕРДЖИ КЪМПАНИ ЕООД </v>
      </c>
      <c r="B745" s="89" t="str">
        <f t="shared" si="46"/>
        <v>205606662</v>
      </c>
      <c r="C745" s="522">
        <f t="shared" si="47"/>
        <v>45107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 xml:space="preserve">НОМАД ЕНЕРДЖИ КЪМПАНИ ЕООД </v>
      </c>
      <c r="B746" s="89" t="str">
        <f t="shared" si="46"/>
        <v>205606662</v>
      </c>
      <c r="C746" s="522">
        <f t="shared" si="47"/>
        <v>45107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 xml:space="preserve">НОМАД ЕНЕРДЖИ КЪМПАНИ ЕООД </v>
      </c>
      <c r="B747" s="89" t="str">
        <f t="shared" si="46"/>
        <v>205606662</v>
      </c>
      <c r="C747" s="522">
        <f t="shared" si="47"/>
        <v>45107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 xml:space="preserve">НОМАД ЕНЕРДЖИ КЪМПАНИ ЕООД </v>
      </c>
      <c r="B748" s="89" t="str">
        <f t="shared" si="46"/>
        <v>205606662</v>
      </c>
      <c r="C748" s="522">
        <f t="shared" si="47"/>
        <v>45107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 xml:space="preserve">НОМАД ЕНЕРДЖИ КЪМПАНИ ЕООД </v>
      </c>
      <c r="B749" s="89" t="str">
        <f t="shared" si="46"/>
        <v>205606662</v>
      </c>
      <c r="C749" s="522">
        <f t="shared" si="47"/>
        <v>45107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 xml:space="preserve">НОМАД ЕНЕРДЖИ КЪМПАНИ ЕООД </v>
      </c>
      <c r="B750" s="89" t="str">
        <f t="shared" si="46"/>
        <v>205606662</v>
      </c>
      <c r="C750" s="522">
        <f t="shared" si="47"/>
        <v>45107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 xml:space="preserve">НОМАД ЕНЕРДЖИ КЪМПАНИ ЕООД </v>
      </c>
      <c r="B751" s="89" t="str">
        <f t="shared" si="46"/>
        <v>205606662</v>
      </c>
      <c r="C751" s="522">
        <f t="shared" si="47"/>
        <v>45107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 xml:space="preserve">НОМАД ЕНЕРДЖИ КЪМПАНИ ЕООД </v>
      </c>
      <c r="B752" s="89" t="str">
        <f t="shared" si="46"/>
        <v>205606662</v>
      </c>
      <c r="C752" s="522">
        <f t="shared" si="47"/>
        <v>45107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 xml:space="preserve">НОМАД ЕНЕРДЖИ КЪМПАНИ ЕООД </v>
      </c>
      <c r="B753" s="89" t="str">
        <f t="shared" si="46"/>
        <v>205606662</v>
      </c>
      <c r="C753" s="522">
        <f t="shared" si="47"/>
        <v>45107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 xml:space="preserve">НОМАД ЕНЕРДЖИ КЪМПАНИ ЕООД </v>
      </c>
      <c r="B754" s="89" t="str">
        <f t="shared" si="46"/>
        <v>205606662</v>
      </c>
      <c r="C754" s="522">
        <f t="shared" si="47"/>
        <v>45107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 xml:space="preserve">НОМАД ЕНЕРДЖИ КЪМПАНИ ЕООД </v>
      </c>
      <c r="B755" s="89" t="str">
        <f t="shared" si="46"/>
        <v>205606662</v>
      </c>
      <c r="C755" s="522">
        <f t="shared" si="47"/>
        <v>45107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 xml:space="preserve">НОМАД ЕНЕРДЖИ КЪМПАНИ ЕООД </v>
      </c>
      <c r="B756" s="89" t="str">
        <f t="shared" si="46"/>
        <v>205606662</v>
      </c>
      <c r="C756" s="522">
        <f t="shared" si="47"/>
        <v>45107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 xml:space="preserve">НОМАД ЕНЕРДЖИ КЪМПАНИ ЕООД </v>
      </c>
      <c r="B757" s="89" t="str">
        <f t="shared" si="46"/>
        <v>205606662</v>
      </c>
      <c r="C757" s="522">
        <f t="shared" si="47"/>
        <v>45107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 xml:space="preserve">НОМАД ЕНЕРДЖИ КЪМПАНИ ЕООД </v>
      </c>
      <c r="B758" s="89" t="str">
        <f t="shared" si="46"/>
        <v>205606662</v>
      </c>
      <c r="C758" s="522">
        <f t="shared" si="47"/>
        <v>45107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 xml:space="preserve">НОМАД ЕНЕРДЖИ КЪМПАНИ ЕООД </v>
      </c>
      <c r="B759" s="89" t="str">
        <f t="shared" si="46"/>
        <v>205606662</v>
      </c>
      <c r="C759" s="522">
        <f t="shared" si="47"/>
        <v>45107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 xml:space="preserve">НОМАД ЕНЕРДЖИ КЪМПАНИ ЕООД </v>
      </c>
      <c r="B760" s="89" t="str">
        <f t="shared" si="46"/>
        <v>205606662</v>
      </c>
      <c r="C760" s="522">
        <f t="shared" si="47"/>
        <v>45107</v>
      </c>
      <c r="D760" s="89" t="s">
        <v>583</v>
      </c>
      <c r="E760" s="89">
        <v>10</v>
      </c>
      <c r="F760" s="89" t="s">
        <v>582</v>
      </c>
      <c r="H760" s="89">
        <f>'Справка 6'!M43</f>
        <v>0</v>
      </c>
    </row>
    <row r="761" spans="1:8">
      <c r="A761" s="89" t="str">
        <f t="shared" si="45"/>
        <v xml:space="preserve">НОМАД ЕНЕРДЖИ КЪМПАНИ ЕООД </v>
      </c>
      <c r="B761" s="89" t="str">
        <f t="shared" si="46"/>
        <v>205606662</v>
      </c>
      <c r="C761" s="522">
        <f t="shared" si="47"/>
        <v>45107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 xml:space="preserve">НОМАД ЕНЕРДЖИ КЪМПАНИ ЕООД </v>
      </c>
      <c r="B762" s="89" t="str">
        <f t="shared" si="46"/>
        <v>205606662</v>
      </c>
      <c r="C762" s="522">
        <f t="shared" si="47"/>
        <v>45107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 xml:space="preserve">НОМАД ЕНЕРДЖИ КЪМПАНИ ЕООД </v>
      </c>
      <c r="B763" s="89" t="str">
        <f t="shared" si="46"/>
        <v>205606662</v>
      </c>
      <c r="C763" s="522">
        <f t="shared" si="47"/>
        <v>45107</v>
      </c>
      <c r="D763" s="89" t="s">
        <v>529</v>
      </c>
      <c r="E763" s="89">
        <v>11</v>
      </c>
      <c r="F763" s="89" t="s">
        <v>528</v>
      </c>
      <c r="H763" s="89">
        <f>'Справка 6'!N13</f>
        <v>276</v>
      </c>
    </row>
    <row r="764" spans="1:8">
      <c r="A764" s="89" t="str">
        <f t="shared" si="45"/>
        <v xml:space="preserve">НОМАД ЕНЕРДЖИ КЪМПАНИ ЕООД </v>
      </c>
      <c r="B764" s="89" t="str">
        <f t="shared" si="46"/>
        <v>205606662</v>
      </c>
      <c r="C764" s="522">
        <f t="shared" si="47"/>
        <v>45107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 xml:space="preserve">НОМАД ЕНЕРДЖИ КЪМПАНИ ЕООД </v>
      </c>
      <c r="B765" s="89" t="str">
        <f t="shared" si="46"/>
        <v>205606662</v>
      </c>
      <c r="C765" s="522">
        <f t="shared" si="47"/>
        <v>45107</v>
      </c>
      <c r="D765" s="89" t="s">
        <v>535</v>
      </c>
      <c r="E765" s="89">
        <v>11</v>
      </c>
      <c r="F765" s="89" t="s">
        <v>534</v>
      </c>
      <c r="H765" s="89">
        <f>'Справка 6'!N15</f>
        <v>135</v>
      </c>
    </row>
    <row r="766" spans="1:8">
      <c r="A766" s="89" t="str">
        <f t="shared" si="45"/>
        <v xml:space="preserve">НОМАД ЕНЕРДЖИ КЪМПАНИ ЕООД </v>
      </c>
      <c r="B766" s="89" t="str">
        <f t="shared" si="46"/>
        <v>205606662</v>
      </c>
      <c r="C766" s="522">
        <f t="shared" si="47"/>
        <v>45107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 xml:space="preserve">НОМАД ЕНЕРДЖИ КЪМПАНИ ЕООД </v>
      </c>
      <c r="B767" s="89" t="str">
        <f t="shared" si="46"/>
        <v>205606662</v>
      </c>
      <c r="C767" s="522">
        <f t="shared" si="47"/>
        <v>45107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 xml:space="preserve">НОМАД ЕНЕРДЖИ КЪМПАНИ ЕООД </v>
      </c>
      <c r="B768" s="89" t="str">
        <f t="shared" si="46"/>
        <v>205606662</v>
      </c>
      <c r="C768" s="522">
        <f t="shared" si="47"/>
        <v>45107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 xml:space="preserve">НОМАД ЕНЕРДЖИ КЪМПАНИ ЕООД </v>
      </c>
      <c r="B769" s="89" t="str">
        <f t="shared" si="46"/>
        <v>205606662</v>
      </c>
      <c r="C769" s="522">
        <f t="shared" si="47"/>
        <v>45107</v>
      </c>
      <c r="D769" s="89" t="s">
        <v>545</v>
      </c>
      <c r="E769" s="89">
        <v>11</v>
      </c>
      <c r="F769" s="89" t="s">
        <v>828</v>
      </c>
      <c r="H769" s="89">
        <f>'Справка 6'!N19</f>
        <v>411</v>
      </c>
    </row>
    <row r="770" spans="1:8">
      <c r="A770" s="89" t="str">
        <f t="shared" si="45"/>
        <v xml:space="preserve">НОМАД ЕНЕРДЖИ КЪМПАНИ ЕООД </v>
      </c>
      <c r="B770" s="89" t="str">
        <f t="shared" si="46"/>
        <v>205606662</v>
      </c>
      <c r="C770" s="522">
        <f t="shared" si="47"/>
        <v>45107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 xml:space="preserve">НОМАД ЕНЕРДЖИ КЪМПАНИ ЕООД </v>
      </c>
      <c r="B771" s="89" t="str">
        <f t="shared" si="46"/>
        <v>205606662</v>
      </c>
      <c r="C771" s="522">
        <f t="shared" si="47"/>
        <v>45107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 xml:space="preserve">НОМАД ЕНЕРДЖИ КЪМПАНИ ЕООД </v>
      </c>
      <c r="B772" s="89" t="str">
        <f t="shared" si="46"/>
        <v>205606662</v>
      </c>
      <c r="C772" s="522">
        <f t="shared" si="47"/>
        <v>45107</v>
      </c>
      <c r="D772" s="89" t="s">
        <v>553</v>
      </c>
      <c r="E772" s="89">
        <v>11</v>
      </c>
      <c r="F772" s="89" t="s">
        <v>552</v>
      </c>
      <c r="H772" s="89">
        <f>'Справка 6'!N24</f>
        <v>0</v>
      </c>
    </row>
    <row r="773" spans="1:8">
      <c r="A773" s="89" t="str">
        <f t="shared" si="45"/>
        <v xml:space="preserve">НОМАД ЕНЕРДЖИ КЪМПАНИ ЕООД </v>
      </c>
      <c r="B773" s="89" t="str">
        <f t="shared" si="46"/>
        <v>205606662</v>
      </c>
      <c r="C773" s="522">
        <f t="shared" si="47"/>
        <v>45107</v>
      </c>
      <c r="D773" s="89" t="s">
        <v>555</v>
      </c>
      <c r="E773" s="89">
        <v>11</v>
      </c>
      <c r="F773" s="89" t="s">
        <v>554</v>
      </c>
      <c r="H773" s="89">
        <f>'Справка 6'!N25</f>
        <v>5</v>
      </c>
    </row>
    <row r="774" spans="1:8">
      <c r="A774" s="89" t="str">
        <f t="shared" si="45"/>
        <v xml:space="preserve">НОМАД ЕНЕРДЖИ КЪМПАНИ ЕООД </v>
      </c>
      <c r="B774" s="89" t="str">
        <f t="shared" si="46"/>
        <v>205606662</v>
      </c>
      <c r="C774" s="522">
        <f t="shared" si="47"/>
        <v>45107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 xml:space="preserve">НОМАД ЕНЕРДЖИ КЪМПАНИ ЕООД </v>
      </c>
      <c r="B775" s="89" t="str">
        <f t="shared" si="46"/>
        <v>205606662</v>
      </c>
      <c r="C775" s="522">
        <f t="shared" si="47"/>
        <v>45107</v>
      </c>
      <c r="D775" s="89" t="s">
        <v>558</v>
      </c>
      <c r="E775" s="89">
        <v>11</v>
      </c>
      <c r="F775" s="89" t="s">
        <v>542</v>
      </c>
      <c r="H775" s="89">
        <f>'Справка 6'!N27</f>
        <v>0</v>
      </c>
    </row>
    <row r="776" spans="1:8">
      <c r="A776" s="89" t="str">
        <f t="shared" si="45"/>
        <v xml:space="preserve">НОМАД ЕНЕРДЖИ КЪМПАНИ ЕООД </v>
      </c>
      <c r="B776" s="89" t="str">
        <f t="shared" si="46"/>
        <v>205606662</v>
      </c>
      <c r="C776" s="522">
        <f t="shared" si="47"/>
        <v>45107</v>
      </c>
      <c r="D776" s="89" t="s">
        <v>560</v>
      </c>
      <c r="E776" s="89">
        <v>11</v>
      </c>
      <c r="F776" s="89" t="s">
        <v>863</v>
      </c>
      <c r="H776" s="89">
        <f>'Справка 6'!N28</f>
        <v>5</v>
      </c>
    </row>
    <row r="777" spans="1:8">
      <c r="A777" s="89" t="str">
        <f t="shared" si="45"/>
        <v xml:space="preserve">НОМАД ЕНЕРДЖИ КЪМПАНИ ЕООД </v>
      </c>
      <c r="B777" s="89" t="str">
        <f t="shared" si="46"/>
        <v>205606662</v>
      </c>
      <c r="C777" s="522">
        <f t="shared" si="47"/>
        <v>45107</v>
      </c>
      <c r="D777" s="89" t="s">
        <v>562</v>
      </c>
      <c r="E777" s="89">
        <v>11</v>
      </c>
      <c r="F777" s="89" t="s">
        <v>561</v>
      </c>
      <c r="H777" s="89">
        <f>'Справка 6'!N30</f>
        <v>0</v>
      </c>
    </row>
    <row r="778" spans="1:8">
      <c r="A778" s="89" t="str">
        <f t="shared" si="45"/>
        <v xml:space="preserve">НОМАД ЕНЕРДЖИ КЪМПАНИ ЕООД </v>
      </c>
      <c r="B778" s="89" t="str">
        <f t="shared" si="46"/>
        <v>205606662</v>
      </c>
      <c r="C778" s="522">
        <f t="shared" si="47"/>
        <v>45107</v>
      </c>
      <c r="D778" s="89" t="s">
        <v>563</v>
      </c>
      <c r="E778" s="89">
        <v>11</v>
      </c>
      <c r="F778" s="89" t="s">
        <v>108</v>
      </c>
      <c r="H778" s="89">
        <f>'Справка 6'!N31</f>
        <v>0</v>
      </c>
    </row>
    <row r="779" spans="1:8">
      <c r="A779" s="89" t="str">
        <f t="shared" si="45"/>
        <v xml:space="preserve">НОМАД ЕНЕРДЖИ КЪМПАНИ ЕООД </v>
      </c>
      <c r="B779" s="89" t="str">
        <f t="shared" si="46"/>
        <v>205606662</v>
      </c>
      <c r="C779" s="522">
        <f t="shared" si="47"/>
        <v>45107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 xml:space="preserve">НОМАД ЕНЕРДЖИ КЪМПАНИ ЕООД </v>
      </c>
      <c r="B780" s="89" t="str">
        <f t="shared" si="46"/>
        <v>205606662</v>
      </c>
      <c r="C780" s="522">
        <f t="shared" si="47"/>
        <v>45107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 xml:space="preserve">НОМАД ЕНЕРДЖИ КЪМПАНИ ЕООД </v>
      </c>
      <c r="B781" s="89" t="str">
        <f t="shared" ref="B781:B844" si="49">pdeBulstat</f>
        <v>205606662</v>
      </c>
      <c r="C781" s="522">
        <f t="shared" ref="C781:C844" si="50">endDate</f>
        <v>45107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 xml:space="preserve">НОМАД ЕНЕРДЖИ КЪМПАНИ ЕООД </v>
      </c>
      <c r="B782" s="89" t="str">
        <f t="shared" si="49"/>
        <v>205606662</v>
      </c>
      <c r="C782" s="522">
        <f t="shared" si="50"/>
        <v>45107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 xml:space="preserve">НОМАД ЕНЕРДЖИ КЪМПАНИ ЕООД </v>
      </c>
      <c r="B783" s="89" t="str">
        <f t="shared" si="49"/>
        <v>205606662</v>
      </c>
      <c r="C783" s="522">
        <f t="shared" si="50"/>
        <v>45107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 xml:space="preserve">НОМАД ЕНЕРДЖИ КЪМПАНИ ЕООД </v>
      </c>
      <c r="B784" s="89" t="str">
        <f t="shared" si="49"/>
        <v>205606662</v>
      </c>
      <c r="C784" s="522">
        <f t="shared" si="50"/>
        <v>45107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 xml:space="preserve">НОМАД ЕНЕРДЖИ КЪМПАНИ ЕООД </v>
      </c>
      <c r="B785" s="89" t="str">
        <f t="shared" si="49"/>
        <v>205606662</v>
      </c>
      <c r="C785" s="522">
        <f t="shared" si="50"/>
        <v>45107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 xml:space="preserve">НОМАД ЕНЕРДЖИ КЪМПАНИ ЕООД </v>
      </c>
      <c r="B786" s="89" t="str">
        <f t="shared" si="49"/>
        <v>205606662</v>
      </c>
      <c r="C786" s="522">
        <f t="shared" si="50"/>
        <v>45107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 xml:space="preserve">НОМАД ЕНЕРДЖИ КЪМПАНИ ЕООД </v>
      </c>
      <c r="B787" s="89" t="str">
        <f t="shared" si="49"/>
        <v>205606662</v>
      </c>
      <c r="C787" s="522">
        <f t="shared" si="50"/>
        <v>45107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 xml:space="preserve">НОМАД ЕНЕРДЖИ КЪМПАНИ ЕООД </v>
      </c>
      <c r="B788" s="89" t="str">
        <f t="shared" si="49"/>
        <v>205606662</v>
      </c>
      <c r="C788" s="522">
        <f t="shared" si="50"/>
        <v>45107</v>
      </c>
      <c r="D788" s="89" t="s">
        <v>578</v>
      </c>
      <c r="E788" s="89">
        <v>11</v>
      </c>
      <c r="F788" s="89" t="s">
        <v>827</v>
      </c>
      <c r="H788" s="89">
        <f>'Справка 6'!N41</f>
        <v>0</v>
      </c>
    </row>
    <row r="789" spans="1:8">
      <c r="A789" s="89" t="str">
        <f t="shared" si="48"/>
        <v xml:space="preserve">НОМАД ЕНЕРДЖИ КЪМПАНИ ЕООД </v>
      </c>
      <c r="B789" s="89" t="str">
        <f t="shared" si="49"/>
        <v>205606662</v>
      </c>
      <c r="C789" s="522">
        <f t="shared" si="50"/>
        <v>45107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 xml:space="preserve">НОМАД ЕНЕРДЖИ КЪМПАНИ ЕООД </v>
      </c>
      <c r="B790" s="89" t="str">
        <f t="shared" si="49"/>
        <v>205606662</v>
      </c>
      <c r="C790" s="522">
        <f t="shared" si="50"/>
        <v>45107</v>
      </c>
      <c r="D790" s="89" t="s">
        <v>583</v>
      </c>
      <c r="E790" s="89">
        <v>11</v>
      </c>
      <c r="F790" s="89" t="s">
        <v>582</v>
      </c>
      <c r="H790" s="89">
        <f>'Справка 6'!N43</f>
        <v>416</v>
      </c>
    </row>
    <row r="791" spans="1:8">
      <c r="A791" s="89" t="str">
        <f t="shared" si="48"/>
        <v xml:space="preserve">НОМАД ЕНЕРДЖИ КЪМПАНИ ЕООД </v>
      </c>
      <c r="B791" s="89" t="str">
        <f t="shared" si="49"/>
        <v>205606662</v>
      </c>
      <c r="C791" s="522">
        <f t="shared" si="50"/>
        <v>45107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 xml:space="preserve">НОМАД ЕНЕРДЖИ КЪМПАНИ ЕООД </v>
      </c>
      <c r="B792" s="89" t="str">
        <f t="shared" si="49"/>
        <v>205606662</v>
      </c>
      <c r="C792" s="522">
        <f t="shared" si="50"/>
        <v>45107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 xml:space="preserve">НОМАД ЕНЕРДЖИ КЪМПАНИ ЕООД </v>
      </c>
      <c r="B793" s="89" t="str">
        <f t="shared" si="49"/>
        <v>205606662</v>
      </c>
      <c r="C793" s="522">
        <f t="shared" si="50"/>
        <v>45107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 xml:space="preserve">НОМАД ЕНЕРДЖИ КЪМПАНИ ЕООД </v>
      </c>
      <c r="B794" s="89" t="str">
        <f t="shared" si="49"/>
        <v>205606662</v>
      </c>
      <c r="C794" s="522">
        <f t="shared" si="50"/>
        <v>45107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 xml:space="preserve">НОМАД ЕНЕРДЖИ КЪМПАНИ ЕООД </v>
      </c>
      <c r="B795" s="89" t="str">
        <f t="shared" si="49"/>
        <v>205606662</v>
      </c>
      <c r="C795" s="522">
        <f t="shared" si="50"/>
        <v>45107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 xml:space="preserve">НОМАД ЕНЕРДЖИ КЪМПАНИ ЕООД </v>
      </c>
      <c r="B796" s="89" t="str">
        <f t="shared" si="49"/>
        <v>205606662</v>
      </c>
      <c r="C796" s="522">
        <f t="shared" si="50"/>
        <v>45107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 xml:space="preserve">НОМАД ЕНЕРДЖИ КЪМПАНИ ЕООД </v>
      </c>
      <c r="B797" s="89" t="str">
        <f t="shared" si="49"/>
        <v>205606662</v>
      </c>
      <c r="C797" s="522">
        <f t="shared" si="50"/>
        <v>45107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 xml:space="preserve">НОМАД ЕНЕРДЖИ КЪМПАНИ ЕООД </v>
      </c>
      <c r="B798" s="89" t="str">
        <f t="shared" si="49"/>
        <v>205606662</v>
      </c>
      <c r="C798" s="522">
        <f t="shared" si="50"/>
        <v>45107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 xml:space="preserve">НОМАД ЕНЕРДЖИ КЪМПАНИ ЕООД </v>
      </c>
      <c r="B799" s="89" t="str">
        <f t="shared" si="49"/>
        <v>205606662</v>
      </c>
      <c r="C799" s="522">
        <f t="shared" si="50"/>
        <v>45107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 xml:space="preserve">НОМАД ЕНЕРДЖИ КЪМПАНИ ЕООД </v>
      </c>
      <c r="B800" s="89" t="str">
        <f t="shared" si="49"/>
        <v>205606662</v>
      </c>
      <c r="C800" s="522">
        <f t="shared" si="50"/>
        <v>45107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 xml:space="preserve">НОМАД ЕНЕРДЖИ КЪМПАНИ ЕООД </v>
      </c>
      <c r="B801" s="89" t="str">
        <f t="shared" si="49"/>
        <v>205606662</v>
      </c>
      <c r="C801" s="522">
        <f t="shared" si="50"/>
        <v>45107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 xml:space="preserve">НОМАД ЕНЕРДЖИ КЪМПАНИ ЕООД </v>
      </c>
      <c r="B802" s="89" t="str">
        <f t="shared" si="49"/>
        <v>205606662</v>
      </c>
      <c r="C802" s="522">
        <f t="shared" si="50"/>
        <v>45107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 xml:space="preserve">НОМАД ЕНЕРДЖИ КЪМПАНИ ЕООД </v>
      </c>
      <c r="B803" s="89" t="str">
        <f t="shared" si="49"/>
        <v>205606662</v>
      </c>
      <c r="C803" s="522">
        <f t="shared" si="50"/>
        <v>45107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 xml:space="preserve">НОМАД ЕНЕРДЖИ КЪМПАНИ ЕООД </v>
      </c>
      <c r="B804" s="89" t="str">
        <f t="shared" si="49"/>
        <v>205606662</v>
      </c>
      <c r="C804" s="522">
        <f t="shared" si="50"/>
        <v>45107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 xml:space="preserve">НОМАД ЕНЕРДЖИ КЪМПАНИ ЕООД </v>
      </c>
      <c r="B805" s="89" t="str">
        <f t="shared" si="49"/>
        <v>205606662</v>
      </c>
      <c r="C805" s="522">
        <f t="shared" si="50"/>
        <v>45107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 xml:space="preserve">НОМАД ЕНЕРДЖИ КЪМПАНИ ЕООД </v>
      </c>
      <c r="B806" s="89" t="str">
        <f t="shared" si="49"/>
        <v>205606662</v>
      </c>
      <c r="C806" s="522">
        <f t="shared" si="50"/>
        <v>45107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 xml:space="preserve">НОМАД ЕНЕРДЖИ КЪМПАНИ ЕООД </v>
      </c>
      <c r="B807" s="89" t="str">
        <f t="shared" si="49"/>
        <v>205606662</v>
      </c>
      <c r="C807" s="522">
        <f t="shared" si="50"/>
        <v>45107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 xml:space="preserve">НОМАД ЕНЕРДЖИ КЪМПАНИ ЕООД </v>
      </c>
      <c r="B808" s="89" t="str">
        <f t="shared" si="49"/>
        <v>205606662</v>
      </c>
      <c r="C808" s="522">
        <f t="shared" si="50"/>
        <v>45107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 xml:space="preserve">НОМАД ЕНЕРДЖИ КЪМПАНИ ЕООД </v>
      </c>
      <c r="B809" s="89" t="str">
        <f t="shared" si="49"/>
        <v>205606662</v>
      </c>
      <c r="C809" s="522">
        <f t="shared" si="50"/>
        <v>45107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 xml:space="preserve">НОМАД ЕНЕРДЖИ КЪМПАНИ ЕООД </v>
      </c>
      <c r="B810" s="89" t="str">
        <f t="shared" si="49"/>
        <v>205606662</v>
      </c>
      <c r="C810" s="522">
        <f t="shared" si="50"/>
        <v>45107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 xml:space="preserve">НОМАД ЕНЕРДЖИ КЪМПАНИ ЕООД </v>
      </c>
      <c r="B811" s="89" t="str">
        <f t="shared" si="49"/>
        <v>205606662</v>
      </c>
      <c r="C811" s="522">
        <f t="shared" si="50"/>
        <v>45107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 xml:space="preserve">НОМАД ЕНЕРДЖИ КЪМПАНИ ЕООД </v>
      </c>
      <c r="B812" s="89" t="str">
        <f t="shared" si="49"/>
        <v>205606662</v>
      </c>
      <c r="C812" s="522">
        <f t="shared" si="50"/>
        <v>45107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 xml:space="preserve">НОМАД ЕНЕРДЖИ КЪМПАНИ ЕООД </v>
      </c>
      <c r="B813" s="89" t="str">
        <f t="shared" si="49"/>
        <v>205606662</v>
      </c>
      <c r="C813" s="522">
        <f t="shared" si="50"/>
        <v>45107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 xml:space="preserve">НОМАД ЕНЕРДЖИ КЪМПАНИ ЕООД </v>
      </c>
      <c r="B814" s="89" t="str">
        <f t="shared" si="49"/>
        <v>205606662</v>
      </c>
      <c r="C814" s="522">
        <f t="shared" si="50"/>
        <v>45107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 xml:space="preserve">НОМАД ЕНЕРДЖИ КЪМПАНИ ЕООД </v>
      </c>
      <c r="B815" s="89" t="str">
        <f t="shared" si="49"/>
        <v>205606662</v>
      </c>
      <c r="C815" s="522">
        <f t="shared" si="50"/>
        <v>45107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 xml:space="preserve">НОМАД ЕНЕРДЖИ КЪМПАНИ ЕООД </v>
      </c>
      <c r="B816" s="89" t="str">
        <f t="shared" si="49"/>
        <v>205606662</v>
      </c>
      <c r="C816" s="522">
        <f t="shared" si="50"/>
        <v>45107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 xml:space="preserve">НОМАД ЕНЕРДЖИ КЪМПАНИ ЕООД </v>
      </c>
      <c r="B817" s="89" t="str">
        <f t="shared" si="49"/>
        <v>205606662</v>
      </c>
      <c r="C817" s="522">
        <f t="shared" si="50"/>
        <v>45107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 xml:space="preserve">НОМАД ЕНЕРДЖИ КЪМПАНИ ЕООД </v>
      </c>
      <c r="B818" s="89" t="str">
        <f t="shared" si="49"/>
        <v>205606662</v>
      </c>
      <c r="C818" s="522">
        <f t="shared" si="50"/>
        <v>45107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 xml:space="preserve">НОМАД ЕНЕРДЖИ КЪМПАНИ ЕООД </v>
      </c>
      <c r="B819" s="89" t="str">
        <f t="shared" si="49"/>
        <v>205606662</v>
      </c>
      <c r="C819" s="522">
        <f t="shared" si="50"/>
        <v>45107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 xml:space="preserve">НОМАД ЕНЕРДЖИ КЪМПАНИ ЕООД </v>
      </c>
      <c r="B820" s="89" t="str">
        <f t="shared" si="49"/>
        <v>205606662</v>
      </c>
      <c r="C820" s="522">
        <f t="shared" si="50"/>
        <v>45107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 xml:space="preserve">НОМАД ЕНЕРДЖИ КЪМПАНИ ЕООД </v>
      </c>
      <c r="B821" s="89" t="str">
        <f t="shared" si="49"/>
        <v>205606662</v>
      </c>
      <c r="C821" s="522">
        <f t="shared" si="50"/>
        <v>45107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 xml:space="preserve">НОМАД ЕНЕРДЖИ КЪМПАНИ ЕООД </v>
      </c>
      <c r="B822" s="89" t="str">
        <f t="shared" si="49"/>
        <v>205606662</v>
      </c>
      <c r="C822" s="522">
        <f t="shared" si="50"/>
        <v>45107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 xml:space="preserve">НОМАД ЕНЕРДЖИ КЪМПАНИ ЕООД </v>
      </c>
      <c r="B823" s="89" t="str">
        <f t="shared" si="49"/>
        <v>205606662</v>
      </c>
      <c r="C823" s="522">
        <f t="shared" si="50"/>
        <v>45107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 xml:space="preserve">НОМАД ЕНЕРДЖИ КЪМПАНИ ЕООД </v>
      </c>
      <c r="B824" s="89" t="str">
        <f t="shared" si="49"/>
        <v>205606662</v>
      </c>
      <c r="C824" s="522">
        <f t="shared" si="50"/>
        <v>45107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 xml:space="preserve">НОМАД ЕНЕРДЖИ КЪМПАНИ ЕООД </v>
      </c>
      <c r="B825" s="89" t="str">
        <f t="shared" si="49"/>
        <v>205606662</v>
      </c>
      <c r="C825" s="522">
        <f t="shared" si="50"/>
        <v>45107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 xml:space="preserve">НОМАД ЕНЕРДЖИ КЪМПАНИ ЕООД </v>
      </c>
      <c r="B826" s="89" t="str">
        <f t="shared" si="49"/>
        <v>205606662</v>
      </c>
      <c r="C826" s="522">
        <f t="shared" si="50"/>
        <v>45107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 xml:space="preserve">НОМАД ЕНЕРДЖИ КЪМПАНИ ЕООД </v>
      </c>
      <c r="B827" s="89" t="str">
        <f t="shared" si="49"/>
        <v>205606662</v>
      </c>
      <c r="C827" s="522">
        <f t="shared" si="50"/>
        <v>45107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 xml:space="preserve">НОМАД ЕНЕРДЖИ КЪМПАНИ ЕООД </v>
      </c>
      <c r="B828" s="89" t="str">
        <f t="shared" si="49"/>
        <v>205606662</v>
      </c>
      <c r="C828" s="522">
        <f t="shared" si="50"/>
        <v>45107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 xml:space="preserve">НОМАД ЕНЕРДЖИ КЪМПАНИ ЕООД </v>
      </c>
      <c r="B829" s="89" t="str">
        <f t="shared" si="49"/>
        <v>205606662</v>
      </c>
      <c r="C829" s="522">
        <f t="shared" si="50"/>
        <v>45107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 xml:space="preserve">НОМАД ЕНЕРДЖИ КЪМПАНИ ЕООД </v>
      </c>
      <c r="B830" s="89" t="str">
        <f t="shared" si="49"/>
        <v>205606662</v>
      </c>
      <c r="C830" s="522">
        <f t="shared" si="50"/>
        <v>45107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 xml:space="preserve">НОМАД ЕНЕРДЖИ КЪМПАНИ ЕООД </v>
      </c>
      <c r="B831" s="89" t="str">
        <f t="shared" si="49"/>
        <v>205606662</v>
      </c>
      <c r="C831" s="522">
        <f t="shared" si="50"/>
        <v>45107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 xml:space="preserve">НОМАД ЕНЕРДЖИ КЪМПАНИ ЕООД </v>
      </c>
      <c r="B832" s="89" t="str">
        <f t="shared" si="49"/>
        <v>205606662</v>
      </c>
      <c r="C832" s="522">
        <f t="shared" si="50"/>
        <v>45107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 xml:space="preserve">НОМАД ЕНЕРДЖИ КЪМПАНИ ЕООД </v>
      </c>
      <c r="B833" s="89" t="str">
        <f t="shared" si="49"/>
        <v>205606662</v>
      </c>
      <c r="C833" s="522">
        <f t="shared" si="50"/>
        <v>45107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 xml:space="preserve">НОМАД ЕНЕРДЖИ КЪМПАНИ ЕООД </v>
      </c>
      <c r="B834" s="89" t="str">
        <f t="shared" si="49"/>
        <v>205606662</v>
      </c>
      <c r="C834" s="522">
        <f t="shared" si="50"/>
        <v>45107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 xml:space="preserve">НОМАД ЕНЕРДЖИ КЪМПАНИ ЕООД </v>
      </c>
      <c r="B835" s="89" t="str">
        <f t="shared" si="49"/>
        <v>205606662</v>
      </c>
      <c r="C835" s="522">
        <f t="shared" si="50"/>
        <v>45107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 xml:space="preserve">НОМАД ЕНЕРДЖИ КЪМПАНИ ЕООД </v>
      </c>
      <c r="B836" s="89" t="str">
        <f t="shared" si="49"/>
        <v>205606662</v>
      </c>
      <c r="C836" s="522">
        <f t="shared" si="50"/>
        <v>45107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 xml:space="preserve">НОМАД ЕНЕРДЖИ КЪМПАНИ ЕООД </v>
      </c>
      <c r="B837" s="89" t="str">
        <f t="shared" si="49"/>
        <v>205606662</v>
      </c>
      <c r="C837" s="522">
        <f t="shared" si="50"/>
        <v>45107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 xml:space="preserve">НОМАД ЕНЕРДЖИ КЪМПАНИ ЕООД </v>
      </c>
      <c r="B838" s="89" t="str">
        <f t="shared" si="49"/>
        <v>205606662</v>
      </c>
      <c r="C838" s="522">
        <f t="shared" si="50"/>
        <v>45107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 xml:space="preserve">НОМАД ЕНЕРДЖИ КЪМПАНИ ЕООД </v>
      </c>
      <c r="B839" s="89" t="str">
        <f t="shared" si="49"/>
        <v>205606662</v>
      </c>
      <c r="C839" s="522">
        <f t="shared" si="50"/>
        <v>45107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 xml:space="preserve">НОМАД ЕНЕРДЖИ КЪМПАНИ ЕООД </v>
      </c>
      <c r="B840" s="89" t="str">
        <f t="shared" si="49"/>
        <v>205606662</v>
      </c>
      <c r="C840" s="522">
        <f t="shared" si="50"/>
        <v>45107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 xml:space="preserve">НОМАД ЕНЕРДЖИ КЪМПАНИ ЕООД </v>
      </c>
      <c r="B841" s="89" t="str">
        <f t="shared" si="49"/>
        <v>205606662</v>
      </c>
      <c r="C841" s="522">
        <f t="shared" si="50"/>
        <v>45107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 xml:space="preserve">НОМАД ЕНЕРДЖИ КЪМПАНИ ЕООД </v>
      </c>
      <c r="B842" s="89" t="str">
        <f t="shared" si="49"/>
        <v>205606662</v>
      </c>
      <c r="C842" s="522">
        <f t="shared" si="50"/>
        <v>45107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 xml:space="preserve">НОМАД ЕНЕРДЖИ КЪМПАНИ ЕООД </v>
      </c>
      <c r="B843" s="89" t="str">
        <f t="shared" si="49"/>
        <v>205606662</v>
      </c>
      <c r="C843" s="522">
        <f t="shared" si="50"/>
        <v>45107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 xml:space="preserve">НОМАД ЕНЕРДЖИ КЪМПАНИ ЕООД </v>
      </c>
      <c r="B844" s="89" t="str">
        <f t="shared" si="49"/>
        <v>205606662</v>
      </c>
      <c r="C844" s="522">
        <f t="shared" si="50"/>
        <v>45107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 xml:space="preserve">НОМАД ЕНЕРДЖИ КЪМПАНИ ЕООД </v>
      </c>
      <c r="B845" s="89" t="str">
        <f t="shared" ref="B845:B910" si="52">pdeBulstat</f>
        <v>205606662</v>
      </c>
      <c r="C845" s="522">
        <f t="shared" ref="C845:C910" si="53">endDate</f>
        <v>45107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 xml:space="preserve">НОМАД ЕНЕРДЖИ КЪМПАНИ ЕООД </v>
      </c>
      <c r="B846" s="89" t="str">
        <f t="shared" si="52"/>
        <v>205606662</v>
      </c>
      <c r="C846" s="522">
        <f t="shared" si="53"/>
        <v>45107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 xml:space="preserve">НОМАД ЕНЕРДЖИ КЪМПАНИ ЕООД </v>
      </c>
      <c r="B847" s="89" t="str">
        <f t="shared" si="52"/>
        <v>205606662</v>
      </c>
      <c r="C847" s="522">
        <f t="shared" si="53"/>
        <v>45107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 xml:space="preserve">НОМАД ЕНЕРДЖИ КЪМПАНИ ЕООД </v>
      </c>
      <c r="B848" s="89" t="str">
        <f t="shared" si="52"/>
        <v>205606662</v>
      </c>
      <c r="C848" s="522">
        <f t="shared" si="53"/>
        <v>45107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 xml:space="preserve">НОМАД ЕНЕРДЖИ КЪМПАНИ ЕООД </v>
      </c>
      <c r="B849" s="89" t="str">
        <f t="shared" si="52"/>
        <v>205606662</v>
      </c>
      <c r="C849" s="522">
        <f t="shared" si="53"/>
        <v>45107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 xml:space="preserve">НОМАД ЕНЕРДЖИ КЪМПАНИ ЕООД </v>
      </c>
      <c r="B850" s="89" t="str">
        <f t="shared" si="52"/>
        <v>205606662</v>
      </c>
      <c r="C850" s="522">
        <f t="shared" si="53"/>
        <v>45107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 xml:space="preserve">НОМАД ЕНЕРДЖИ КЪМПАНИ ЕООД </v>
      </c>
      <c r="B851" s="89" t="str">
        <f t="shared" si="52"/>
        <v>205606662</v>
      </c>
      <c r="C851" s="522">
        <f t="shared" si="53"/>
        <v>45107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 xml:space="preserve">НОМАД ЕНЕРДЖИ КЪМПАНИ ЕООД </v>
      </c>
      <c r="B852" s="89" t="str">
        <f t="shared" si="52"/>
        <v>205606662</v>
      </c>
      <c r="C852" s="522">
        <f t="shared" si="53"/>
        <v>45107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 xml:space="preserve">НОМАД ЕНЕРДЖИ КЪМПАНИ ЕООД </v>
      </c>
      <c r="B853" s="89" t="str">
        <f t="shared" si="52"/>
        <v>205606662</v>
      </c>
      <c r="C853" s="522">
        <f t="shared" si="53"/>
        <v>45107</v>
      </c>
      <c r="D853" s="89" t="s">
        <v>529</v>
      </c>
      <c r="E853" s="89">
        <v>14</v>
      </c>
      <c r="F853" s="89" t="s">
        <v>528</v>
      </c>
      <c r="H853" s="89">
        <f>'Справка 6'!Q13</f>
        <v>276</v>
      </c>
    </row>
    <row r="854" spans="1:8">
      <c r="A854" s="89" t="str">
        <f t="shared" si="51"/>
        <v xml:space="preserve">НОМАД ЕНЕРДЖИ КЪМПАНИ ЕООД </v>
      </c>
      <c r="B854" s="89" t="str">
        <f t="shared" si="52"/>
        <v>205606662</v>
      </c>
      <c r="C854" s="522">
        <f t="shared" si="53"/>
        <v>45107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 xml:space="preserve">НОМАД ЕНЕРДЖИ КЪМПАНИ ЕООД </v>
      </c>
      <c r="B855" s="89" t="str">
        <f t="shared" si="52"/>
        <v>205606662</v>
      </c>
      <c r="C855" s="522">
        <f t="shared" si="53"/>
        <v>45107</v>
      </c>
      <c r="D855" s="89" t="s">
        <v>535</v>
      </c>
      <c r="E855" s="89">
        <v>14</v>
      </c>
      <c r="F855" s="89" t="s">
        <v>534</v>
      </c>
      <c r="H855" s="89">
        <f>'Справка 6'!Q15</f>
        <v>135</v>
      </c>
    </row>
    <row r="856" spans="1:8">
      <c r="A856" s="89" t="str">
        <f t="shared" si="51"/>
        <v xml:space="preserve">НОМАД ЕНЕРДЖИ КЪМПАНИ ЕООД </v>
      </c>
      <c r="B856" s="89" t="str">
        <f t="shared" si="52"/>
        <v>205606662</v>
      </c>
      <c r="C856" s="522">
        <f t="shared" si="53"/>
        <v>45107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 xml:space="preserve">НОМАД ЕНЕРДЖИ КЪМПАНИ ЕООД </v>
      </c>
      <c r="B857" s="89" t="str">
        <f t="shared" si="52"/>
        <v>205606662</v>
      </c>
      <c r="C857" s="522">
        <f t="shared" si="53"/>
        <v>45107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 xml:space="preserve">НОМАД ЕНЕРДЖИ КЪМПАНИ ЕООД </v>
      </c>
      <c r="B858" s="89" t="str">
        <f t="shared" si="52"/>
        <v>205606662</v>
      </c>
      <c r="C858" s="522">
        <f t="shared" si="53"/>
        <v>45107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 xml:space="preserve">НОМАД ЕНЕРДЖИ КЪМПАНИ ЕООД </v>
      </c>
      <c r="B859" s="89" t="str">
        <f t="shared" si="52"/>
        <v>205606662</v>
      </c>
      <c r="C859" s="522">
        <f t="shared" si="53"/>
        <v>45107</v>
      </c>
      <c r="D859" s="89" t="s">
        <v>545</v>
      </c>
      <c r="E859" s="89">
        <v>14</v>
      </c>
      <c r="F859" s="89" t="s">
        <v>828</v>
      </c>
      <c r="H859" s="89">
        <f>'Справка 6'!Q19</f>
        <v>411</v>
      </c>
    </row>
    <row r="860" spans="1:8">
      <c r="A860" s="89" t="str">
        <f t="shared" si="51"/>
        <v xml:space="preserve">НОМАД ЕНЕРДЖИ КЪМПАНИ ЕООД </v>
      </c>
      <c r="B860" s="89" t="str">
        <f t="shared" si="52"/>
        <v>205606662</v>
      </c>
      <c r="C860" s="522">
        <f t="shared" si="53"/>
        <v>45107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 xml:space="preserve">НОМАД ЕНЕРДЖИ КЪМПАНИ ЕООД </v>
      </c>
      <c r="B861" s="89" t="str">
        <f t="shared" si="52"/>
        <v>205606662</v>
      </c>
      <c r="C861" s="522">
        <f t="shared" si="53"/>
        <v>45107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 xml:space="preserve">НОМАД ЕНЕРДЖИ КЪМПАНИ ЕООД </v>
      </c>
      <c r="B862" s="89" t="str">
        <f t="shared" si="52"/>
        <v>205606662</v>
      </c>
      <c r="C862" s="522">
        <f t="shared" si="53"/>
        <v>45107</v>
      </c>
      <c r="D862" s="89" t="s">
        <v>553</v>
      </c>
      <c r="E862" s="89">
        <v>14</v>
      </c>
      <c r="F862" s="89" t="s">
        <v>552</v>
      </c>
      <c r="H862" s="89">
        <f>'Справка 6'!Q24</f>
        <v>0</v>
      </c>
    </row>
    <row r="863" spans="1:8">
      <c r="A863" s="89" t="str">
        <f t="shared" si="51"/>
        <v xml:space="preserve">НОМАД ЕНЕРДЖИ КЪМПАНИ ЕООД </v>
      </c>
      <c r="B863" s="89" t="str">
        <f t="shared" si="52"/>
        <v>205606662</v>
      </c>
      <c r="C863" s="522">
        <f t="shared" si="53"/>
        <v>45107</v>
      </c>
      <c r="D863" s="89" t="s">
        <v>555</v>
      </c>
      <c r="E863" s="89">
        <v>14</v>
      </c>
      <c r="F863" s="89" t="s">
        <v>554</v>
      </c>
      <c r="H863" s="89">
        <f>'Справка 6'!Q25</f>
        <v>5</v>
      </c>
    </row>
    <row r="864" spans="1:8">
      <c r="A864" s="89" t="str">
        <f t="shared" si="51"/>
        <v xml:space="preserve">НОМАД ЕНЕРДЖИ КЪМПАНИ ЕООД </v>
      </c>
      <c r="B864" s="89" t="str">
        <f t="shared" si="52"/>
        <v>205606662</v>
      </c>
      <c r="C864" s="522">
        <f t="shared" si="53"/>
        <v>45107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 xml:space="preserve">НОМАД ЕНЕРДЖИ КЪМПАНИ ЕООД </v>
      </c>
      <c r="B865" s="89" t="str">
        <f t="shared" si="52"/>
        <v>205606662</v>
      </c>
      <c r="C865" s="522">
        <f t="shared" si="53"/>
        <v>45107</v>
      </c>
      <c r="D865" s="89" t="s">
        <v>558</v>
      </c>
      <c r="E865" s="89">
        <v>14</v>
      </c>
      <c r="F865" s="89" t="s">
        <v>542</v>
      </c>
      <c r="H865" s="89">
        <f>'Справка 6'!Q27</f>
        <v>0</v>
      </c>
    </row>
    <row r="866" spans="1:8">
      <c r="A866" s="89" t="str">
        <f t="shared" si="51"/>
        <v xml:space="preserve">НОМАД ЕНЕРДЖИ КЪМПАНИ ЕООД </v>
      </c>
      <c r="B866" s="89" t="str">
        <f t="shared" si="52"/>
        <v>205606662</v>
      </c>
      <c r="C866" s="522">
        <f t="shared" si="53"/>
        <v>45107</v>
      </c>
      <c r="D866" s="89" t="s">
        <v>560</v>
      </c>
      <c r="E866" s="89">
        <v>14</v>
      </c>
      <c r="F866" s="89" t="s">
        <v>863</v>
      </c>
      <c r="H866" s="89">
        <f>'Справка 6'!Q28</f>
        <v>5</v>
      </c>
    </row>
    <row r="867" spans="1:8">
      <c r="A867" s="89" t="str">
        <f t="shared" si="51"/>
        <v xml:space="preserve">НОМАД ЕНЕРДЖИ КЪМПАНИ ЕООД </v>
      </c>
      <c r="B867" s="89" t="str">
        <f t="shared" si="52"/>
        <v>205606662</v>
      </c>
      <c r="C867" s="522">
        <f t="shared" si="53"/>
        <v>45107</v>
      </c>
      <c r="D867" s="89" t="s">
        <v>562</v>
      </c>
      <c r="E867" s="89">
        <v>14</v>
      </c>
      <c r="F867" s="89" t="s">
        <v>561</v>
      </c>
      <c r="H867" s="89">
        <f>'Справка 6'!Q30</f>
        <v>0</v>
      </c>
    </row>
    <row r="868" spans="1:8">
      <c r="A868" s="89" t="str">
        <f t="shared" si="51"/>
        <v xml:space="preserve">НОМАД ЕНЕРДЖИ КЪМПАНИ ЕООД </v>
      </c>
      <c r="B868" s="89" t="str">
        <f t="shared" si="52"/>
        <v>205606662</v>
      </c>
      <c r="C868" s="522">
        <f t="shared" si="53"/>
        <v>45107</v>
      </c>
      <c r="D868" s="89" t="s">
        <v>563</v>
      </c>
      <c r="E868" s="89">
        <v>14</v>
      </c>
      <c r="F868" s="89" t="s">
        <v>108</v>
      </c>
      <c r="H868" s="89">
        <f>'Справка 6'!Q31</f>
        <v>0</v>
      </c>
    </row>
    <row r="869" spans="1:8">
      <c r="A869" s="89" t="str">
        <f t="shared" si="51"/>
        <v xml:space="preserve">НОМАД ЕНЕРДЖИ КЪМПАНИ ЕООД </v>
      </c>
      <c r="B869" s="89" t="str">
        <f t="shared" si="52"/>
        <v>205606662</v>
      </c>
      <c r="C869" s="522">
        <f t="shared" si="53"/>
        <v>45107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 xml:space="preserve">НОМАД ЕНЕРДЖИ КЪМПАНИ ЕООД </v>
      </c>
      <c r="B870" s="89" t="str">
        <f t="shared" si="52"/>
        <v>205606662</v>
      </c>
      <c r="C870" s="522">
        <f t="shared" si="53"/>
        <v>45107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 xml:space="preserve">НОМАД ЕНЕРДЖИ КЪМПАНИ ЕООД </v>
      </c>
      <c r="B871" s="89" t="str">
        <f t="shared" si="52"/>
        <v>205606662</v>
      </c>
      <c r="C871" s="522">
        <f t="shared" si="53"/>
        <v>45107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 xml:space="preserve">НОМАД ЕНЕРДЖИ КЪМПАНИ ЕООД </v>
      </c>
      <c r="B872" s="89" t="str">
        <f t="shared" si="52"/>
        <v>205606662</v>
      </c>
      <c r="C872" s="522">
        <f t="shared" si="53"/>
        <v>45107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 xml:space="preserve">НОМАД ЕНЕРДЖИ КЪМПАНИ ЕООД </v>
      </c>
      <c r="B873" s="89" t="str">
        <f t="shared" si="52"/>
        <v>205606662</v>
      </c>
      <c r="C873" s="522">
        <f t="shared" si="53"/>
        <v>45107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 xml:space="preserve">НОМАД ЕНЕРДЖИ КЪМПАНИ ЕООД </v>
      </c>
      <c r="B874" s="89" t="str">
        <f t="shared" si="52"/>
        <v>205606662</v>
      </c>
      <c r="C874" s="522">
        <f t="shared" si="53"/>
        <v>45107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 xml:space="preserve">НОМАД ЕНЕРДЖИ КЪМПАНИ ЕООД </v>
      </c>
      <c r="B875" s="89" t="str">
        <f t="shared" si="52"/>
        <v>205606662</v>
      </c>
      <c r="C875" s="522">
        <f t="shared" si="53"/>
        <v>45107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 xml:space="preserve">НОМАД ЕНЕРДЖИ КЪМПАНИ ЕООД </v>
      </c>
      <c r="B876" s="89" t="str">
        <f t="shared" si="52"/>
        <v>205606662</v>
      </c>
      <c r="C876" s="522">
        <f t="shared" si="53"/>
        <v>45107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 xml:space="preserve">НОМАД ЕНЕРДЖИ КЪМПАНИ ЕООД </v>
      </c>
      <c r="B877" s="89" t="str">
        <f t="shared" si="52"/>
        <v>205606662</v>
      </c>
      <c r="C877" s="522">
        <f t="shared" si="53"/>
        <v>45107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 xml:space="preserve">НОМАД ЕНЕРДЖИ КЪМПАНИ ЕООД </v>
      </c>
      <c r="B878" s="89" t="str">
        <f t="shared" si="52"/>
        <v>205606662</v>
      </c>
      <c r="C878" s="522">
        <f t="shared" si="53"/>
        <v>45107</v>
      </c>
      <c r="D878" s="89" t="s">
        <v>578</v>
      </c>
      <c r="E878" s="89">
        <v>14</v>
      </c>
      <c r="F878" s="89" t="s">
        <v>827</v>
      </c>
      <c r="H878" s="89">
        <f>'Справка 6'!Q41</f>
        <v>0</v>
      </c>
    </row>
    <row r="879" spans="1:8">
      <c r="A879" s="89" t="str">
        <f t="shared" si="51"/>
        <v xml:space="preserve">НОМАД ЕНЕРДЖИ КЪМПАНИ ЕООД </v>
      </c>
      <c r="B879" s="89" t="str">
        <f t="shared" si="52"/>
        <v>205606662</v>
      </c>
      <c r="C879" s="522">
        <f t="shared" si="53"/>
        <v>45107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 xml:space="preserve">НОМАД ЕНЕРДЖИ КЪМПАНИ ЕООД </v>
      </c>
      <c r="B880" s="89" t="str">
        <f t="shared" si="52"/>
        <v>205606662</v>
      </c>
      <c r="C880" s="522">
        <f t="shared" si="53"/>
        <v>45107</v>
      </c>
      <c r="D880" s="89" t="s">
        <v>583</v>
      </c>
      <c r="E880" s="89">
        <v>14</v>
      </c>
      <c r="F880" s="89" t="s">
        <v>582</v>
      </c>
      <c r="H880" s="89">
        <f>'Справка 6'!Q43</f>
        <v>416</v>
      </c>
    </row>
    <row r="881" spans="1:8">
      <c r="A881" s="89" t="str">
        <f t="shared" si="51"/>
        <v xml:space="preserve">НОМАД ЕНЕРДЖИ КЪМПАНИ ЕООД </v>
      </c>
      <c r="B881" s="89" t="str">
        <f t="shared" si="52"/>
        <v>205606662</v>
      </c>
      <c r="C881" s="522">
        <f t="shared" si="53"/>
        <v>45107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 xml:space="preserve">НОМАД ЕНЕРДЖИ КЪМПАНИ ЕООД </v>
      </c>
      <c r="B882" s="89" t="str">
        <f t="shared" si="52"/>
        <v>205606662</v>
      </c>
      <c r="C882" s="522">
        <f t="shared" si="53"/>
        <v>45107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 xml:space="preserve">НОМАД ЕНЕРДЖИ КЪМПАНИ ЕООД </v>
      </c>
      <c r="B883" s="89" t="str">
        <f t="shared" si="52"/>
        <v>205606662</v>
      </c>
      <c r="C883" s="522">
        <f t="shared" si="53"/>
        <v>45107</v>
      </c>
      <c r="D883" s="89" t="s">
        <v>529</v>
      </c>
      <c r="E883" s="89">
        <v>15</v>
      </c>
      <c r="F883" s="89" t="s">
        <v>528</v>
      </c>
      <c r="H883" s="89">
        <f>'Справка 6'!R13</f>
        <v>737</v>
      </c>
    </row>
    <row r="884" spans="1:8">
      <c r="A884" s="89" t="str">
        <f t="shared" si="51"/>
        <v xml:space="preserve">НОМАД ЕНЕРДЖИ КЪМПАНИ ЕООД </v>
      </c>
      <c r="B884" s="89" t="str">
        <f t="shared" si="52"/>
        <v>205606662</v>
      </c>
      <c r="C884" s="522">
        <f t="shared" si="53"/>
        <v>45107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 xml:space="preserve">НОМАД ЕНЕРДЖИ КЪМПАНИ ЕООД </v>
      </c>
      <c r="B885" s="89" t="str">
        <f t="shared" si="52"/>
        <v>205606662</v>
      </c>
      <c r="C885" s="522">
        <f t="shared" si="53"/>
        <v>45107</v>
      </c>
      <c r="D885" s="89" t="s">
        <v>535</v>
      </c>
      <c r="E885" s="89">
        <v>15</v>
      </c>
      <c r="F885" s="89" t="s">
        <v>534</v>
      </c>
      <c r="H885" s="89">
        <f>'Справка 6'!R15</f>
        <v>876</v>
      </c>
    </row>
    <row r="886" spans="1:8">
      <c r="A886" s="89" t="str">
        <f t="shared" si="51"/>
        <v xml:space="preserve">НОМАД ЕНЕРДЖИ КЪМПАНИ ЕООД </v>
      </c>
      <c r="B886" s="89" t="str">
        <f t="shared" si="52"/>
        <v>205606662</v>
      </c>
      <c r="C886" s="522">
        <f t="shared" si="53"/>
        <v>45107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 xml:space="preserve">НОМАД ЕНЕРДЖИ КЪМПАНИ ЕООД </v>
      </c>
      <c r="B887" s="89" t="str">
        <f t="shared" si="52"/>
        <v>205606662</v>
      </c>
      <c r="C887" s="522">
        <f t="shared" si="53"/>
        <v>45107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 xml:space="preserve">НОМАД ЕНЕРДЖИ КЪМПАНИ ЕООД </v>
      </c>
      <c r="B888" s="89" t="str">
        <f t="shared" si="52"/>
        <v>205606662</v>
      </c>
      <c r="C888" s="522">
        <f t="shared" si="53"/>
        <v>45107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 xml:space="preserve">НОМАД ЕНЕРДЖИ КЪМПАНИ ЕООД </v>
      </c>
      <c r="B889" s="89" t="str">
        <f t="shared" si="52"/>
        <v>205606662</v>
      </c>
      <c r="C889" s="522">
        <f t="shared" si="53"/>
        <v>45107</v>
      </c>
      <c r="D889" s="89" t="s">
        <v>545</v>
      </c>
      <c r="E889" s="89">
        <v>15</v>
      </c>
      <c r="F889" s="89" t="s">
        <v>828</v>
      </c>
      <c r="H889" s="89">
        <f>'Справка 6'!R19</f>
        <v>1613</v>
      </c>
    </row>
    <row r="890" spans="1:8">
      <c r="A890" s="89" t="str">
        <f t="shared" si="51"/>
        <v xml:space="preserve">НОМАД ЕНЕРДЖИ КЪМПАНИ ЕООД </v>
      </c>
      <c r="B890" s="89" t="str">
        <f t="shared" si="52"/>
        <v>205606662</v>
      </c>
      <c r="C890" s="522">
        <f t="shared" si="53"/>
        <v>45107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 xml:space="preserve">НОМАД ЕНЕРДЖИ КЪМПАНИ ЕООД </v>
      </c>
      <c r="B891" s="89" t="str">
        <f t="shared" si="52"/>
        <v>205606662</v>
      </c>
      <c r="C891" s="522">
        <f t="shared" si="53"/>
        <v>45107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 xml:space="preserve">НОМАД ЕНЕРДЖИ КЪМПАНИ ЕООД </v>
      </c>
      <c r="B892" s="89" t="str">
        <f t="shared" si="52"/>
        <v>205606662</v>
      </c>
      <c r="C892" s="522">
        <f t="shared" si="53"/>
        <v>45107</v>
      </c>
      <c r="D892" s="89" t="s">
        <v>553</v>
      </c>
      <c r="E892" s="89">
        <v>15</v>
      </c>
      <c r="F892" s="89" t="s">
        <v>552</v>
      </c>
      <c r="H892" s="89">
        <f>'Справка 6'!R24</f>
        <v>0</v>
      </c>
    </row>
    <row r="893" spans="1:8">
      <c r="A893" s="89" t="str">
        <f t="shared" si="51"/>
        <v xml:space="preserve">НОМАД ЕНЕРДЖИ КЪМПАНИ ЕООД </v>
      </c>
      <c r="B893" s="89" t="str">
        <f t="shared" si="52"/>
        <v>205606662</v>
      </c>
      <c r="C893" s="522">
        <f t="shared" si="53"/>
        <v>45107</v>
      </c>
      <c r="D893" s="89" t="s">
        <v>555</v>
      </c>
      <c r="E893" s="89">
        <v>15</v>
      </c>
      <c r="F893" s="89" t="s">
        <v>554</v>
      </c>
      <c r="H893" s="89">
        <f>'Справка 6'!R25</f>
        <v>1</v>
      </c>
    </row>
    <row r="894" spans="1:8">
      <c r="A894" s="89" t="str">
        <f t="shared" si="51"/>
        <v xml:space="preserve">НОМАД ЕНЕРДЖИ КЪМПАНИ ЕООД </v>
      </c>
      <c r="B894" s="89" t="str">
        <f t="shared" si="52"/>
        <v>205606662</v>
      </c>
      <c r="C894" s="522">
        <f t="shared" si="53"/>
        <v>45107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 xml:space="preserve">НОМАД ЕНЕРДЖИ КЪМПАНИ ЕООД </v>
      </c>
      <c r="B895" s="89" t="str">
        <f t="shared" si="52"/>
        <v>205606662</v>
      </c>
      <c r="C895" s="522">
        <f t="shared" si="53"/>
        <v>45107</v>
      </c>
      <c r="D895" s="89" t="s">
        <v>558</v>
      </c>
      <c r="E895" s="89">
        <v>15</v>
      </c>
      <c r="F895" s="89" t="s">
        <v>542</v>
      </c>
      <c r="H895" s="89">
        <f>'Справка 6'!R27</f>
        <v>0</v>
      </c>
    </row>
    <row r="896" spans="1:8">
      <c r="A896" s="89" t="str">
        <f t="shared" si="51"/>
        <v xml:space="preserve">НОМАД ЕНЕРДЖИ КЪМПАНИ ЕООД </v>
      </c>
      <c r="B896" s="89" t="str">
        <f t="shared" si="52"/>
        <v>205606662</v>
      </c>
      <c r="C896" s="522">
        <f t="shared" si="53"/>
        <v>45107</v>
      </c>
      <c r="D896" s="89" t="s">
        <v>560</v>
      </c>
      <c r="E896" s="89">
        <v>15</v>
      </c>
      <c r="F896" s="89" t="s">
        <v>863</v>
      </c>
      <c r="H896" s="89">
        <f>'Справка 6'!R28</f>
        <v>1</v>
      </c>
    </row>
    <row r="897" spans="1:8">
      <c r="A897" s="89" t="str">
        <f t="shared" si="51"/>
        <v xml:space="preserve">НОМАД ЕНЕРДЖИ КЪМПАНИ ЕООД </v>
      </c>
      <c r="B897" s="89" t="str">
        <f t="shared" si="52"/>
        <v>205606662</v>
      </c>
      <c r="C897" s="522">
        <f t="shared" si="53"/>
        <v>45107</v>
      </c>
      <c r="D897" s="89" t="s">
        <v>562</v>
      </c>
      <c r="E897" s="89">
        <v>15</v>
      </c>
      <c r="F897" s="89" t="s">
        <v>561</v>
      </c>
      <c r="H897" s="89">
        <f>'Справка 6'!R30</f>
        <v>0</v>
      </c>
    </row>
    <row r="898" spans="1:8">
      <c r="A898" s="89" t="str">
        <f t="shared" si="51"/>
        <v xml:space="preserve">НОМАД ЕНЕРДЖИ КЪМПАНИ ЕООД </v>
      </c>
      <c r="B898" s="89" t="str">
        <f t="shared" si="52"/>
        <v>205606662</v>
      </c>
      <c r="C898" s="522">
        <f t="shared" si="53"/>
        <v>45107</v>
      </c>
      <c r="D898" s="89" t="s">
        <v>563</v>
      </c>
      <c r="E898" s="89">
        <v>15</v>
      </c>
      <c r="F898" s="89" t="s">
        <v>108</v>
      </c>
      <c r="H898" s="89">
        <f>'Справка 6'!R31</f>
        <v>0</v>
      </c>
    </row>
    <row r="899" spans="1:8">
      <c r="A899" s="89" t="str">
        <f t="shared" si="51"/>
        <v xml:space="preserve">НОМАД ЕНЕРДЖИ КЪМПАНИ ЕООД </v>
      </c>
      <c r="B899" s="89" t="str">
        <f t="shared" si="52"/>
        <v>205606662</v>
      </c>
      <c r="C899" s="522">
        <f t="shared" si="53"/>
        <v>45107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 xml:space="preserve">НОМАД ЕНЕРДЖИ КЪМПАНИ ЕООД </v>
      </c>
      <c r="B900" s="89" t="str">
        <f t="shared" si="52"/>
        <v>205606662</v>
      </c>
      <c r="C900" s="522">
        <f t="shared" si="53"/>
        <v>45107</v>
      </c>
      <c r="D900" s="89" t="s">
        <v>565</v>
      </c>
      <c r="E900" s="89">
        <v>15</v>
      </c>
      <c r="F900" s="89" t="s">
        <v>113</v>
      </c>
      <c r="H900" s="89">
        <f>'Справка 6'!R33</f>
        <v>0</v>
      </c>
    </row>
    <row r="901" spans="1:8">
      <c r="A901" s="89" t="str">
        <f t="shared" si="51"/>
        <v xml:space="preserve">НОМАД ЕНЕРДЖИ КЪМПАНИ ЕООД </v>
      </c>
      <c r="B901" s="89" t="str">
        <f t="shared" si="52"/>
        <v>205606662</v>
      </c>
      <c r="C901" s="522">
        <f t="shared" si="53"/>
        <v>45107</v>
      </c>
      <c r="D901" s="89" t="s">
        <v>566</v>
      </c>
      <c r="E901" s="89">
        <v>15</v>
      </c>
      <c r="F901" s="89" t="s">
        <v>115</v>
      </c>
      <c r="H901" s="89">
        <f>'Справка 6'!R34</f>
        <v>0</v>
      </c>
    </row>
    <row r="902" spans="1:8">
      <c r="A902" s="89" t="str">
        <f t="shared" si="51"/>
        <v xml:space="preserve">НОМАД ЕНЕРДЖИ КЪМПАНИ ЕООД </v>
      </c>
      <c r="B902" s="89" t="str">
        <f t="shared" si="52"/>
        <v>205606662</v>
      </c>
      <c r="C902" s="522">
        <f t="shared" si="53"/>
        <v>45107</v>
      </c>
      <c r="D902" s="89" t="s">
        <v>568</v>
      </c>
      <c r="E902" s="89">
        <v>15</v>
      </c>
      <c r="F902" s="89" t="s">
        <v>567</v>
      </c>
      <c r="H902" s="89">
        <f>'Справка 6'!R35</f>
        <v>0</v>
      </c>
    </row>
    <row r="903" spans="1:8">
      <c r="A903" s="89" t="str">
        <f t="shared" si="51"/>
        <v xml:space="preserve">НОМАД ЕНЕРДЖИ КЪМПАНИ ЕООД </v>
      </c>
      <c r="B903" s="89" t="str">
        <f t="shared" si="52"/>
        <v>205606662</v>
      </c>
      <c r="C903" s="522">
        <f t="shared" si="53"/>
        <v>45107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 xml:space="preserve">НОМАД ЕНЕРДЖИ КЪМПАНИ ЕООД </v>
      </c>
      <c r="B904" s="89" t="str">
        <f t="shared" si="52"/>
        <v>205606662</v>
      </c>
      <c r="C904" s="522">
        <f t="shared" si="53"/>
        <v>45107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 xml:space="preserve">НОМАД ЕНЕРДЖИ КЪМПАНИ ЕООД </v>
      </c>
      <c r="B905" s="89" t="str">
        <f t="shared" si="52"/>
        <v>205606662</v>
      </c>
      <c r="C905" s="522">
        <f t="shared" si="53"/>
        <v>45107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 xml:space="preserve">НОМАД ЕНЕРДЖИ КЪМПАНИ ЕООД </v>
      </c>
      <c r="B906" s="89" t="str">
        <f t="shared" si="52"/>
        <v>205606662</v>
      </c>
      <c r="C906" s="522">
        <f t="shared" si="53"/>
        <v>45107</v>
      </c>
      <c r="D906" s="89" t="s">
        <v>575</v>
      </c>
      <c r="E906" s="89">
        <v>15</v>
      </c>
      <c r="F906" s="89" t="s">
        <v>574</v>
      </c>
      <c r="H906" s="89">
        <f>'Справка 6'!R39</f>
        <v>0</v>
      </c>
    </row>
    <row r="907" spans="1:8">
      <c r="A907" s="89" t="str">
        <f t="shared" si="51"/>
        <v xml:space="preserve">НОМАД ЕНЕРДЖИ КЪМПАНИ ЕООД </v>
      </c>
      <c r="B907" s="89" t="str">
        <f t="shared" si="52"/>
        <v>205606662</v>
      </c>
      <c r="C907" s="522">
        <f t="shared" si="53"/>
        <v>45107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 xml:space="preserve">НОМАД ЕНЕРДЖИ КЪМПАНИ ЕООД </v>
      </c>
      <c r="B908" s="89" t="str">
        <f t="shared" si="52"/>
        <v>205606662</v>
      </c>
      <c r="C908" s="522">
        <f t="shared" si="53"/>
        <v>45107</v>
      </c>
      <c r="D908" s="89" t="s">
        <v>578</v>
      </c>
      <c r="E908" s="89">
        <v>15</v>
      </c>
      <c r="F908" s="89" t="s">
        <v>827</v>
      </c>
      <c r="H908" s="89">
        <f>'Справка 6'!R41</f>
        <v>0</v>
      </c>
    </row>
    <row r="909" spans="1:8">
      <c r="A909" s="89" t="str">
        <f t="shared" si="51"/>
        <v xml:space="preserve">НОМАД ЕНЕРДЖИ КЪМПАНИ ЕООД </v>
      </c>
      <c r="B909" s="89" t="str">
        <f t="shared" si="52"/>
        <v>205606662</v>
      </c>
      <c r="C909" s="522">
        <f t="shared" si="53"/>
        <v>45107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 xml:space="preserve">НОМАД ЕНЕРДЖИ КЪМПАНИ ЕООД </v>
      </c>
      <c r="B910" s="89" t="str">
        <f t="shared" si="52"/>
        <v>205606662</v>
      </c>
      <c r="C910" s="522">
        <f t="shared" si="53"/>
        <v>45107</v>
      </c>
      <c r="D910" s="89" t="s">
        <v>583</v>
      </c>
      <c r="E910" s="89">
        <v>15</v>
      </c>
      <c r="F910" s="89" t="s">
        <v>582</v>
      </c>
      <c r="H910" s="89">
        <f>'Справка 6'!R43</f>
        <v>1614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 xml:space="preserve">НОМАД ЕНЕРДЖИ КЪМПАНИ ЕООД </v>
      </c>
      <c r="B912" s="89" t="str">
        <f t="shared" ref="B912:B975" si="55">pdeBulstat</f>
        <v>205606662</v>
      </c>
      <c r="C912" s="522">
        <f t="shared" ref="C912:C975" si="56">endDate</f>
        <v>45107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 xml:space="preserve">НОМАД ЕНЕРДЖИ КЪМПАНИ ЕООД </v>
      </c>
      <c r="B913" s="89" t="str">
        <f t="shared" si="55"/>
        <v>205606662</v>
      </c>
      <c r="C913" s="522">
        <f t="shared" si="56"/>
        <v>45107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0</v>
      </c>
    </row>
    <row r="914" spans="1:8">
      <c r="A914" s="89" t="str">
        <f t="shared" si="54"/>
        <v xml:space="preserve">НОМАД ЕНЕРДЖИ КЪМПАНИ ЕООД </v>
      </c>
      <c r="B914" s="89" t="str">
        <f t="shared" si="55"/>
        <v>205606662</v>
      </c>
      <c r="C914" s="522">
        <f t="shared" si="56"/>
        <v>45107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0</v>
      </c>
    </row>
    <row r="915" spans="1:8">
      <c r="A915" s="89" t="str">
        <f t="shared" si="54"/>
        <v xml:space="preserve">НОМАД ЕНЕРДЖИ КЪМПАНИ ЕООД </v>
      </c>
      <c r="B915" s="89" t="str">
        <f t="shared" si="55"/>
        <v>205606662</v>
      </c>
      <c r="C915" s="522">
        <f t="shared" si="56"/>
        <v>45107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 xml:space="preserve">НОМАД ЕНЕРДЖИ КЪМПАНИ ЕООД </v>
      </c>
      <c r="B916" s="89" t="str">
        <f t="shared" si="55"/>
        <v>205606662</v>
      </c>
      <c r="C916" s="522">
        <f t="shared" si="56"/>
        <v>45107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0</v>
      </c>
    </row>
    <row r="917" spans="1:8">
      <c r="A917" s="89" t="str">
        <f t="shared" si="54"/>
        <v xml:space="preserve">НОМАД ЕНЕРДЖИ КЪМПАНИ ЕООД </v>
      </c>
      <c r="B917" s="89" t="str">
        <f t="shared" si="55"/>
        <v>205606662</v>
      </c>
      <c r="C917" s="522">
        <f t="shared" si="56"/>
        <v>45107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0</v>
      </c>
    </row>
    <row r="918" spans="1:8">
      <c r="A918" s="89" t="str">
        <f t="shared" si="54"/>
        <v xml:space="preserve">НОМАД ЕНЕРДЖИ КЪМПАНИ ЕООД </v>
      </c>
      <c r="B918" s="89" t="str">
        <f t="shared" si="55"/>
        <v>205606662</v>
      </c>
      <c r="C918" s="522">
        <f t="shared" si="56"/>
        <v>45107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0</v>
      </c>
    </row>
    <row r="919" spans="1:8">
      <c r="A919" s="89" t="str">
        <f t="shared" si="54"/>
        <v xml:space="preserve">НОМАД ЕНЕРДЖИ КЪМПАНИ ЕООД </v>
      </c>
      <c r="B919" s="89" t="str">
        <f t="shared" si="55"/>
        <v>205606662</v>
      </c>
      <c r="C919" s="522">
        <f t="shared" si="56"/>
        <v>45107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 xml:space="preserve">НОМАД ЕНЕРДЖИ КЪМПАНИ ЕООД </v>
      </c>
      <c r="B920" s="89" t="str">
        <f t="shared" si="55"/>
        <v>205606662</v>
      </c>
      <c r="C920" s="522">
        <f t="shared" si="56"/>
        <v>45107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0</v>
      </c>
    </row>
    <row r="921" spans="1:8">
      <c r="A921" s="89" t="str">
        <f t="shared" si="54"/>
        <v xml:space="preserve">НОМАД ЕНЕРДЖИ КЪМПАНИ ЕООД </v>
      </c>
      <c r="B921" s="89" t="str">
        <f t="shared" si="55"/>
        <v>205606662</v>
      </c>
      <c r="C921" s="522">
        <f t="shared" si="56"/>
        <v>45107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0</v>
      </c>
    </row>
    <row r="922" spans="1:8">
      <c r="A922" s="89" t="str">
        <f t="shared" si="54"/>
        <v xml:space="preserve">НОМАД ЕНЕРДЖИ КЪМПАНИ ЕООД </v>
      </c>
      <c r="B922" s="89" t="str">
        <f t="shared" si="55"/>
        <v>205606662</v>
      </c>
      <c r="C922" s="522">
        <f t="shared" si="56"/>
        <v>45107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11</v>
      </c>
    </row>
    <row r="923" spans="1:8">
      <c r="A923" s="89" t="str">
        <f t="shared" si="54"/>
        <v xml:space="preserve">НОМАД ЕНЕРДЖИ КЪМПАНИ ЕООД </v>
      </c>
      <c r="B923" s="89" t="str">
        <f t="shared" si="55"/>
        <v>205606662</v>
      </c>
      <c r="C923" s="522">
        <f t="shared" si="56"/>
        <v>45107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0</v>
      </c>
    </row>
    <row r="924" spans="1:8">
      <c r="A924" s="89" t="str">
        <f t="shared" si="54"/>
        <v xml:space="preserve">НОМАД ЕНЕРДЖИ КЪМПАНИ ЕООД </v>
      </c>
      <c r="B924" s="89" t="str">
        <f t="shared" si="55"/>
        <v>205606662</v>
      </c>
      <c r="C924" s="522">
        <f t="shared" si="56"/>
        <v>45107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0</v>
      </c>
    </row>
    <row r="925" spans="1:8">
      <c r="A925" s="89" t="str">
        <f t="shared" si="54"/>
        <v xml:space="preserve">НОМАД ЕНЕРДЖИ КЪМПАНИ ЕООД </v>
      </c>
      <c r="B925" s="89" t="str">
        <f t="shared" si="55"/>
        <v>205606662</v>
      </c>
      <c r="C925" s="522">
        <f t="shared" si="56"/>
        <v>45107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0</v>
      </c>
    </row>
    <row r="926" spans="1:8">
      <c r="A926" s="89" t="str">
        <f t="shared" si="54"/>
        <v xml:space="preserve">НОМАД ЕНЕРДЖИ КЪМПАНИ ЕООД </v>
      </c>
      <c r="B926" s="89" t="str">
        <f t="shared" si="55"/>
        <v>205606662</v>
      </c>
      <c r="C926" s="522">
        <f t="shared" si="56"/>
        <v>45107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0</v>
      </c>
    </row>
    <row r="927" spans="1:8">
      <c r="A927" s="89" t="str">
        <f t="shared" si="54"/>
        <v xml:space="preserve">НОМАД ЕНЕРДЖИ КЪМПАНИ ЕООД </v>
      </c>
      <c r="B927" s="89" t="str">
        <f t="shared" si="55"/>
        <v>205606662</v>
      </c>
      <c r="C927" s="522">
        <f t="shared" si="56"/>
        <v>45107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194019</v>
      </c>
    </row>
    <row r="928" spans="1:8">
      <c r="A928" s="89" t="str">
        <f t="shared" si="54"/>
        <v xml:space="preserve">НОМАД ЕНЕРДЖИ КЪМПАНИ ЕООД </v>
      </c>
      <c r="B928" s="89" t="str">
        <f t="shared" si="55"/>
        <v>205606662</v>
      </c>
      <c r="C928" s="522">
        <f t="shared" si="56"/>
        <v>45107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9049</v>
      </c>
    </row>
    <row r="929" spans="1:8">
      <c r="A929" s="89" t="str">
        <f t="shared" si="54"/>
        <v xml:space="preserve">НОМАД ЕНЕРДЖИ КЪМПАНИ ЕООД </v>
      </c>
      <c r="B929" s="89" t="str">
        <f t="shared" si="55"/>
        <v>205606662</v>
      </c>
      <c r="C929" s="522">
        <f t="shared" si="56"/>
        <v>45107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550195</v>
      </c>
    </row>
    <row r="930" spans="1:8">
      <c r="A930" s="89" t="str">
        <f t="shared" si="54"/>
        <v xml:space="preserve">НОМАД ЕНЕРДЖИ КЪМПАНИ ЕООД </v>
      </c>
      <c r="B930" s="89" t="str">
        <f t="shared" si="55"/>
        <v>205606662</v>
      </c>
      <c r="C930" s="522">
        <f t="shared" si="56"/>
        <v>45107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0</v>
      </c>
    </row>
    <row r="931" spans="1:8">
      <c r="A931" s="89" t="str">
        <f t="shared" si="54"/>
        <v xml:space="preserve">НОМАД ЕНЕРДЖИ КЪМПАНИ ЕООД </v>
      </c>
      <c r="B931" s="89" t="str">
        <f t="shared" si="55"/>
        <v>205606662</v>
      </c>
      <c r="C931" s="522">
        <f t="shared" si="56"/>
        <v>45107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 xml:space="preserve">НОМАД ЕНЕРДЖИ КЪМПАНИ ЕООД </v>
      </c>
      <c r="B932" s="89" t="str">
        <f t="shared" si="55"/>
        <v>205606662</v>
      </c>
      <c r="C932" s="522">
        <f t="shared" si="56"/>
        <v>45107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24188</v>
      </c>
    </row>
    <row r="933" spans="1:8">
      <c r="A933" s="89" t="str">
        <f t="shared" si="54"/>
        <v xml:space="preserve">НОМАД ЕНЕРДЖИ КЪМПАНИ ЕООД </v>
      </c>
      <c r="B933" s="89" t="str">
        <f t="shared" si="55"/>
        <v>205606662</v>
      </c>
      <c r="C933" s="522">
        <f t="shared" si="56"/>
        <v>45107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0</v>
      </c>
    </row>
    <row r="934" spans="1:8">
      <c r="A934" s="89" t="str">
        <f t="shared" si="54"/>
        <v xml:space="preserve">НОМАД ЕНЕРДЖИ КЪМПАНИ ЕООД </v>
      </c>
      <c r="B934" s="89" t="str">
        <f t="shared" si="55"/>
        <v>205606662</v>
      </c>
      <c r="C934" s="522">
        <f t="shared" si="56"/>
        <v>45107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24188</v>
      </c>
    </row>
    <row r="935" spans="1:8">
      <c r="A935" s="89" t="str">
        <f t="shared" si="54"/>
        <v xml:space="preserve">НОМАД ЕНЕРДЖИ КЪМПАНИ ЕООД </v>
      </c>
      <c r="B935" s="89" t="str">
        <f t="shared" si="55"/>
        <v>205606662</v>
      </c>
      <c r="C935" s="522">
        <f t="shared" si="56"/>
        <v>45107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 xml:space="preserve">НОМАД ЕНЕРДЖИ КЪМПАНИ ЕООД </v>
      </c>
      <c r="B936" s="89" t="str">
        <f t="shared" si="55"/>
        <v>205606662</v>
      </c>
      <c r="C936" s="522">
        <f t="shared" si="56"/>
        <v>45107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0</v>
      </c>
    </row>
    <row r="937" spans="1:8">
      <c r="A937" s="89" t="str">
        <f t="shared" si="54"/>
        <v xml:space="preserve">НОМАД ЕНЕРДЖИ КЪМПАНИ ЕООД </v>
      </c>
      <c r="B937" s="89" t="str">
        <f t="shared" si="55"/>
        <v>205606662</v>
      </c>
      <c r="C937" s="522">
        <f t="shared" si="56"/>
        <v>45107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159417</v>
      </c>
    </row>
    <row r="938" spans="1:8">
      <c r="A938" s="89" t="str">
        <f t="shared" si="54"/>
        <v xml:space="preserve">НОМАД ЕНЕРДЖИ КЪМПАНИ ЕООД </v>
      </c>
      <c r="B938" s="89" t="str">
        <f t="shared" si="55"/>
        <v>205606662</v>
      </c>
      <c r="C938" s="522">
        <f t="shared" si="56"/>
        <v>45107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 xml:space="preserve">НОМАД ЕНЕРДЖИ КЪМПАНИ ЕООД </v>
      </c>
      <c r="B939" s="89" t="str">
        <f t="shared" si="55"/>
        <v>205606662</v>
      </c>
      <c r="C939" s="522">
        <f t="shared" si="56"/>
        <v>45107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 xml:space="preserve">НОМАД ЕНЕРДЖИ КЪМПАНИ ЕООД </v>
      </c>
      <c r="B940" s="89" t="str">
        <f t="shared" si="55"/>
        <v>205606662</v>
      </c>
      <c r="C940" s="522">
        <f t="shared" si="56"/>
        <v>45107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0</v>
      </c>
    </row>
    <row r="941" spans="1:8">
      <c r="A941" s="89" t="str">
        <f t="shared" si="54"/>
        <v xml:space="preserve">НОМАД ЕНЕРДЖИ КЪМПАНИ ЕООД </v>
      </c>
      <c r="B941" s="89" t="str">
        <f t="shared" si="55"/>
        <v>205606662</v>
      </c>
      <c r="C941" s="522">
        <f t="shared" si="56"/>
        <v>45107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159417</v>
      </c>
    </row>
    <row r="942" spans="1:8">
      <c r="A942" s="89" t="str">
        <f t="shared" si="54"/>
        <v xml:space="preserve">НОМАД ЕНЕРДЖИ КЪМПАНИ ЕООД </v>
      </c>
      <c r="B942" s="89" t="str">
        <f t="shared" si="55"/>
        <v>205606662</v>
      </c>
      <c r="C942" s="522">
        <f t="shared" si="56"/>
        <v>45107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936868</v>
      </c>
    </row>
    <row r="943" spans="1:8">
      <c r="A943" s="89" t="str">
        <f t="shared" si="54"/>
        <v xml:space="preserve">НОМАД ЕНЕРДЖИ КЪМПАНИ ЕООД </v>
      </c>
      <c r="B943" s="89" t="str">
        <f t="shared" si="55"/>
        <v>205606662</v>
      </c>
      <c r="C943" s="522">
        <f t="shared" si="56"/>
        <v>45107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936879</v>
      </c>
    </row>
    <row r="944" spans="1:8">
      <c r="A944" s="89" t="str">
        <f t="shared" si="54"/>
        <v xml:space="preserve">НОМАД ЕНЕРДЖИ КЪМПАНИ ЕООД </v>
      </c>
      <c r="B944" s="89" t="str">
        <f t="shared" si="55"/>
        <v>205606662</v>
      </c>
      <c r="C944" s="522">
        <f t="shared" si="56"/>
        <v>45107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 xml:space="preserve">НОМАД ЕНЕРДЖИ КЪМПАНИ ЕООД </v>
      </c>
      <c r="B945" s="89" t="str">
        <f t="shared" si="55"/>
        <v>205606662</v>
      </c>
      <c r="C945" s="522">
        <f t="shared" si="56"/>
        <v>45107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 xml:space="preserve">НОМАД ЕНЕРДЖИ КЪМПАНИ ЕООД </v>
      </c>
      <c r="B946" s="89" t="str">
        <f t="shared" si="55"/>
        <v>205606662</v>
      </c>
      <c r="C946" s="522">
        <f t="shared" si="56"/>
        <v>45107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 xml:space="preserve">НОМАД ЕНЕРДЖИ КЪМПАНИ ЕООД </v>
      </c>
      <c r="B947" s="89" t="str">
        <f t="shared" si="55"/>
        <v>205606662</v>
      </c>
      <c r="C947" s="522">
        <f t="shared" si="56"/>
        <v>45107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 xml:space="preserve">НОМАД ЕНЕРДЖИ КЪМПАНИ ЕООД </v>
      </c>
      <c r="B948" s="89" t="str">
        <f t="shared" si="55"/>
        <v>205606662</v>
      </c>
      <c r="C948" s="522">
        <f t="shared" si="56"/>
        <v>45107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 xml:space="preserve">НОМАД ЕНЕРДЖИ КЪМПАНИ ЕООД </v>
      </c>
      <c r="B949" s="89" t="str">
        <f t="shared" si="55"/>
        <v>205606662</v>
      </c>
      <c r="C949" s="522">
        <f t="shared" si="56"/>
        <v>45107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 xml:space="preserve">НОМАД ЕНЕРДЖИ КЪМПАНИ ЕООД </v>
      </c>
      <c r="B950" s="89" t="str">
        <f t="shared" si="55"/>
        <v>205606662</v>
      </c>
      <c r="C950" s="522">
        <f t="shared" si="56"/>
        <v>45107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 xml:space="preserve">НОМАД ЕНЕРДЖИ КЪМПАНИ ЕООД </v>
      </c>
      <c r="B951" s="89" t="str">
        <f t="shared" si="55"/>
        <v>205606662</v>
      </c>
      <c r="C951" s="522">
        <f t="shared" si="56"/>
        <v>45107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 xml:space="preserve">НОМАД ЕНЕРДЖИ КЪМПАНИ ЕООД </v>
      </c>
      <c r="B952" s="89" t="str">
        <f t="shared" si="55"/>
        <v>205606662</v>
      </c>
      <c r="C952" s="522">
        <f t="shared" si="56"/>
        <v>45107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 xml:space="preserve">НОМАД ЕНЕРДЖИ КЪМПАНИ ЕООД </v>
      </c>
      <c r="B953" s="89" t="str">
        <f t="shared" si="55"/>
        <v>205606662</v>
      </c>
      <c r="C953" s="522">
        <f t="shared" si="56"/>
        <v>45107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 xml:space="preserve">НОМАД ЕНЕРДЖИ КЪМПАНИ ЕООД </v>
      </c>
      <c r="B954" s="89" t="str">
        <f t="shared" si="55"/>
        <v>205606662</v>
      </c>
      <c r="C954" s="522">
        <f t="shared" si="56"/>
        <v>45107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11</v>
      </c>
    </row>
    <row r="955" spans="1:8">
      <c r="A955" s="89" t="str">
        <f t="shared" si="54"/>
        <v xml:space="preserve">НОМАД ЕНЕРДЖИ КЪМПАНИ ЕООД </v>
      </c>
      <c r="B955" s="89" t="str">
        <f t="shared" si="55"/>
        <v>205606662</v>
      </c>
      <c r="C955" s="522">
        <f t="shared" si="56"/>
        <v>45107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0</v>
      </c>
    </row>
    <row r="956" spans="1:8">
      <c r="A956" s="89" t="str">
        <f t="shared" si="54"/>
        <v xml:space="preserve">НОМАД ЕНЕРДЖИ КЪМПАНИ ЕООД </v>
      </c>
      <c r="B956" s="89" t="str">
        <f t="shared" si="55"/>
        <v>205606662</v>
      </c>
      <c r="C956" s="522">
        <f t="shared" si="56"/>
        <v>45107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0</v>
      </c>
    </row>
    <row r="957" spans="1:8">
      <c r="A957" s="89" t="str">
        <f t="shared" si="54"/>
        <v xml:space="preserve">НОМАД ЕНЕРДЖИ КЪМПАНИ ЕООД </v>
      </c>
      <c r="B957" s="89" t="str">
        <f t="shared" si="55"/>
        <v>205606662</v>
      </c>
      <c r="C957" s="522">
        <f t="shared" si="56"/>
        <v>45107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0</v>
      </c>
    </row>
    <row r="958" spans="1:8">
      <c r="A958" s="89" t="str">
        <f t="shared" si="54"/>
        <v xml:space="preserve">НОМАД ЕНЕРДЖИ КЪМПАНИ ЕООД </v>
      </c>
      <c r="B958" s="89" t="str">
        <f t="shared" si="55"/>
        <v>205606662</v>
      </c>
      <c r="C958" s="522">
        <f t="shared" si="56"/>
        <v>45107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0</v>
      </c>
    </row>
    <row r="959" spans="1:8">
      <c r="A959" s="89" t="str">
        <f t="shared" si="54"/>
        <v xml:space="preserve">НОМАД ЕНЕРДЖИ КЪМПАНИ ЕООД </v>
      </c>
      <c r="B959" s="89" t="str">
        <f t="shared" si="55"/>
        <v>205606662</v>
      </c>
      <c r="C959" s="522">
        <f t="shared" si="56"/>
        <v>45107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194019</v>
      </c>
    </row>
    <row r="960" spans="1:8">
      <c r="A960" s="89" t="str">
        <f t="shared" si="54"/>
        <v xml:space="preserve">НОМАД ЕНЕРДЖИ КЪМПАНИ ЕООД </v>
      </c>
      <c r="B960" s="89" t="str">
        <f t="shared" si="55"/>
        <v>205606662</v>
      </c>
      <c r="C960" s="522">
        <f t="shared" si="56"/>
        <v>45107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9049</v>
      </c>
    </row>
    <row r="961" spans="1:8">
      <c r="A961" s="89" t="str">
        <f t="shared" si="54"/>
        <v xml:space="preserve">НОМАД ЕНЕРДЖИ КЪМПАНИ ЕООД </v>
      </c>
      <c r="B961" s="89" t="str">
        <f t="shared" si="55"/>
        <v>205606662</v>
      </c>
      <c r="C961" s="522">
        <f t="shared" si="56"/>
        <v>45107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550195</v>
      </c>
    </row>
    <row r="962" spans="1:8">
      <c r="A962" s="89" t="str">
        <f t="shared" si="54"/>
        <v xml:space="preserve">НОМАД ЕНЕРДЖИ КЪМПАНИ ЕООД </v>
      </c>
      <c r="B962" s="89" t="str">
        <f t="shared" si="55"/>
        <v>205606662</v>
      </c>
      <c r="C962" s="522">
        <f t="shared" si="56"/>
        <v>45107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0</v>
      </c>
    </row>
    <row r="963" spans="1:8">
      <c r="A963" s="89" t="str">
        <f t="shared" si="54"/>
        <v xml:space="preserve">НОМАД ЕНЕРДЖИ КЪМПАНИ ЕООД </v>
      </c>
      <c r="B963" s="89" t="str">
        <f t="shared" si="55"/>
        <v>205606662</v>
      </c>
      <c r="C963" s="522">
        <f t="shared" si="56"/>
        <v>45107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 xml:space="preserve">НОМАД ЕНЕРДЖИ КЪМПАНИ ЕООД </v>
      </c>
      <c r="B964" s="89" t="str">
        <f t="shared" si="55"/>
        <v>205606662</v>
      </c>
      <c r="C964" s="522">
        <f t="shared" si="56"/>
        <v>45107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24188</v>
      </c>
    </row>
    <row r="965" spans="1:8">
      <c r="A965" s="89" t="str">
        <f t="shared" si="54"/>
        <v xml:space="preserve">НОМАД ЕНЕРДЖИ КЪМПАНИ ЕООД </v>
      </c>
      <c r="B965" s="89" t="str">
        <f t="shared" si="55"/>
        <v>205606662</v>
      </c>
      <c r="C965" s="522">
        <f t="shared" si="56"/>
        <v>45107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0</v>
      </c>
    </row>
    <row r="966" spans="1:8">
      <c r="A966" s="89" t="str">
        <f t="shared" si="54"/>
        <v xml:space="preserve">НОМАД ЕНЕРДЖИ КЪМПАНИ ЕООД </v>
      </c>
      <c r="B966" s="89" t="str">
        <f t="shared" si="55"/>
        <v>205606662</v>
      </c>
      <c r="C966" s="522">
        <f t="shared" si="56"/>
        <v>45107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24188</v>
      </c>
    </row>
    <row r="967" spans="1:8">
      <c r="A967" s="89" t="str">
        <f t="shared" si="54"/>
        <v xml:space="preserve">НОМАД ЕНЕРДЖИ КЪМПАНИ ЕООД </v>
      </c>
      <c r="B967" s="89" t="str">
        <f t="shared" si="55"/>
        <v>205606662</v>
      </c>
      <c r="C967" s="522">
        <f t="shared" si="56"/>
        <v>45107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 xml:space="preserve">НОМАД ЕНЕРДЖИ КЪМПАНИ ЕООД </v>
      </c>
      <c r="B968" s="89" t="str">
        <f t="shared" si="55"/>
        <v>205606662</v>
      </c>
      <c r="C968" s="522">
        <f t="shared" si="56"/>
        <v>45107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0</v>
      </c>
    </row>
    <row r="969" spans="1:8">
      <c r="A969" s="89" t="str">
        <f t="shared" si="54"/>
        <v xml:space="preserve">НОМАД ЕНЕРДЖИ КЪМПАНИ ЕООД </v>
      </c>
      <c r="B969" s="89" t="str">
        <f t="shared" si="55"/>
        <v>205606662</v>
      </c>
      <c r="C969" s="522">
        <f t="shared" si="56"/>
        <v>45107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159417</v>
      </c>
    </row>
    <row r="970" spans="1:8">
      <c r="A970" s="89" t="str">
        <f t="shared" si="54"/>
        <v xml:space="preserve">НОМАД ЕНЕРДЖИ КЪМПАНИ ЕООД </v>
      </c>
      <c r="B970" s="89" t="str">
        <f t="shared" si="55"/>
        <v>205606662</v>
      </c>
      <c r="C970" s="522">
        <f t="shared" si="56"/>
        <v>45107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 xml:space="preserve">НОМАД ЕНЕРДЖИ КЪМПАНИ ЕООД </v>
      </c>
      <c r="B971" s="89" t="str">
        <f t="shared" si="55"/>
        <v>205606662</v>
      </c>
      <c r="C971" s="522">
        <f t="shared" si="56"/>
        <v>45107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 xml:space="preserve">НОМАД ЕНЕРДЖИ КЪМПАНИ ЕООД </v>
      </c>
      <c r="B972" s="89" t="str">
        <f t="shared" si="55"/>
        <v>205606662</v>
      </c>
      <c r="C972" s="522">
        <f t="shared" si="56"/>
        <v>45107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0</v>
      </c>
    </row>
    <row r="973" spans="1:8">
      <c r="A973" s="89" t="str">
        <f t="shared" si="54"/>
        <v xml:space="preserve">НОМАД ЕНЕРДЖИ КЪМПАНИ ЕООД </v>
      </c>
      <c r="B973" s="89" t="str">
        <f t="shared" si="55"/>
        <v>205606662</v>
      </c>
      <c r="C973" s="522">
        <f t="shared" si="56"/>
        <v>45107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159417</v>
      </c>
    </row>
    <row r="974" spans="1:8">
      <c r="A974" s="89" t="str">
        <f t="shared" si="54"/>
        <v xml:space="preserve">НОМАД ЕНЕРДЖИ КЪМПАНИ ЕООД </v>
      </c>
      <c r="B974" s="89" t="str">
        <f t="shared" si="55"/>
        <v>205606662</v>
      </c>
      <c r="C974" s="522">
        <f t="shared" si="56"/>
        <v>45107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936868</v>
      </c>
    </row>
    <row r="975" spans="1:8">
      <c r="A975" s="89" t="str">
        <f t="shared" si="54"/>
        <v xml:space="preserve">НОМАД ЕНЕРДЖИ КЪМПАНИ ЕООД </v>
      </c>
      <c r="B975" s="89" t="str">
        <f t="shared" si="55"/>
        <v>205606662</v>
      </c>
      <c r="C975" s="522">
        <f t="shared" si="56"/>
        <v>45107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936879</v>
      </c>
    </row>
    <row r="976" spans="1:8">
      <c r="A976" s="89" t="str">
        <f t="shared" ref="A976:A1039" si="57">pdeName</f>
        <v xml:space="preserve">НОМАД ЕНЕРДЖИ КЪМПАНИ ЕООД </v>
      </c>
      <c r="B976" s="89" t="str">
        <f t="shared" ref="B976:B1039" si="58">pdeBulstat</f>
        <v>205606662</v>
      </c>
      <c r="C976" s="522">
        <f t="shared" ref="C976:C1039" si="59">endDate</f>
        <v>45107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 xml:space="preserve">НОМАД ЕНЕРДЖИ КЪМПАНИ ЕООД </v>
      </c>
      <c r="B977" s="89" t="str">
        <f t="shared" si="58"/>
        <v>205606662</v>
      </c>
      <c r="C977" s="522">
        <f t="shared" si="59"/>
        <v>45107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0</v>
      </c>
    </row>
    <row r="978" spans="1:8">
      <c r="A978" s="89" t="str">
        <f t="shared" si="57"/>
        <v xml:space="preserve">НОМАД ЕНЕРДЖИ КЪМПАНИ ЕООД </v>
      </c>
      <c r="B978" s="89" t="str">
        <f t="shared" si="58"/>
        <v>205606662</v>
      </c>
      <c r="C978" s="522">
        <f t="shared" si="59"/>
        <v>45107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0</v>
      </c>
    </row>
    <row r="979" spans="1:8">
      <c r="A979" s="89" t="str">
        <f t="shared" si="57"/>
        <v xml:space="preserve">НОМАД ЕНЕРДЖИ КЪМПАНИ ЕООД </v>
      </c>
      <c r="B979" s="89" t="str">
        <f t="shared" si="58"/>
        <v>205606662</v>
      </c>
      <c r="C979" s="522">
        <f t="shared" si="59"/>
        <v>45107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 xml:space="preserve">НОМАД ЕНЕРДЖИ КЪМПАНИ ЕООД </v>
      </c>
      <c r="B980" s="89" t="str">
        <f t="shared" si="58"/>
        <v>205606662</v>
      </c>
      <c r="C980" s="522">
        <f t="shared" si="59"/>
        <v>45107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0</v>
      </c>
    </row>
    <row r="981" spans="1:8">
      <c r="A981" s="89" t="str">
        <f t="shared" si="57"/>
        <v xml:space="preserve">НОМАД ЕНЕРДЖИ КЪМПАНИ ЕООД </v>
      </c>
      <c r="B981" s="89" t="str">
        <f t="shared" si="58"/>
        <v>205606662</v>
      </c>
      <c r="C981" s="522">
        <f t="shared" si="59"/>
        <v>45107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0</v>
      </c>
    </row>
    <row r="982" spans="1:8">
      <c r="A982" s="89" t="str">
        <f t="shared" si="57"/>
        <v xml:space="preserve">НОМАД ЕНЕРДЖИ КЪМПАНИ ЕООД </v>
      </c>
      <c r="B982" s="89" t="str">
        <f t="shared" si="58"/>
        <v>205606662</v>
      </c>
      <c r="C982" s="522">
        <f t="shared" si="59"/>
        <v>45107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0</v>
      </c>
    </row>
    <row r="983" spans="1:8">
      <c r="A983" s="89" t="str">
        <f t="shared" si="57"/>
        <v xml:space="preserve">НОМАД ЕНЕРДЖИ КЪМПАНИ ЕООД </v>
      </c>
      <c r="B983" s="89" t="str">
        <f t="shared" si="58"/>
        <v>205606662</v>
      </c>
      <c r="C983" s="522">
        <f t="shared" si="59"/>
        <v>45107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 xml:space="preserve">НОМАД ЕНЕРДЖИ КЪМПАНИ ЕООД </v>
      </c>
      <c r="B984" s="89" t="str">
        <f t="shared" si="58"/>
        <v>205606662</v>
      </c>
      <c r="C984" s="522">
        <f t="shared" si="59"/>
        <v>45107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0</v>
      </c>
    </row>
    <row r="985" spans="1:8">
      <c r="A985" s="89" t="str">
        <f t="shared" si="57"/>
        <v xml:space="preserve">НОМАД ЕНЕРДЖИ КЪМПАНИ ЕООД </v>
      </c>
      <c r="B985" s="89" t="str">
        <f t="shared" si="58"/>
        <v>205606662</v>
      </c>
      <c r="C985" s="522">
        <f t="shared" si="59"/>
        <v>45107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0</v>
      </c>
    </row>
    <row r="986" spans="1:8">
      <c r="A986" s="89" t="str">
        <f t="shared" si="57"/>
        <v xml:space="preserve">НОМАД ЕНЕРДЖИ КЪМПАНИ ЕООД </v>
      </c>
      <c r="B986" s="89" t="str">
        <f t="shared" si="58"/>
        <v>205606662</v>
      </c>
      <c r="C986" s="522">
        <f t="shared" si="59"/>
        <v>45107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 xml:space="preserve">НОМАД ЕНЕРДЖИ КЪМПАНИ ЕООД </v>
      </c>
      <c r="B987" s="89" t="str">
        <f t="shared" si="58"/>
        <v>205606662</v>
      </c>
      <c r="C987" s="522">
        <f t="shared" si="59"/>
        <v>45107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 xml:space="preserve">НОМАД ЕНЕРДЖИ КЪМПАНИ ЕООД </v>
      </c>
      <c r="B988" s="89" t="str">
        <f t="shared" si="58"/>
        <v>205606662</v>
      </c>
      <c r="C988" s="522">
        <f t="shared" si="59"/>
        <v>45107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 xml:space="preserve">НОМАД ЕНЕРДЖИ КЪМПАНИ ЕООД </v>
      </c>
      <c r="B989" s="89" t="str">
        <f t="shared" si="58"/>
        <v>205606662</v>
      </c>
      <c r="C989" s="522">
        <f t="shared" si="59"/>
        <v>45107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 xml:space="preserve">НОМАД ЕНЕРДЖИ КЪМПАНИ ЕООД </v>
      </c>
      <c r="B990" s="89" t="str">
        <f t="shared" si="58"/>
        <v>205606662</v>
      </c>
      <c r="C990" s="522">
        <f t="shared" si="59"/>
        <v>45107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 xml:space="preserve">НОМАД ЕНЕРДЖИ КЪМПАНИ ЕООД </v>
      </c>
      <c r="B991" s="89" t="str">
        <f t="shared" si="58"/>
        <v>205606662</v>
      </c>
      <c r="C991" s="522">
        <f t="shared" si="59"/>
        <v>45107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 xml:space="preserve">НОМАД ЕНЕРДЖИ КЪМПАНИ ЕООД </v>
      </c>
      <c r="B992" s="89" t="str">
        <f t="shared" si="58"/>
        <v>205606662</v>
      </c>
      <c r="C992" s="522">
        <f t="shared" si="59"/>
        <v>45107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 xml:space="preserve">НОМАД ЕНЕРДЖИ КЪМПАНИ ЕООД </v>
      </c>
      <c r="B993" s="89" t="str">
        <f t="shared" si="58"/>
        <v>205606662</v>
      </c>
      <c r="C993" s="522">
        <f t="shared" si="59"/>
        <v>45107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 xml:space="preserve">НОМАД ЕНЕРДЖИ КЪМПАНИ ЕООД </v>
      </c>
      <c r="B994" s="89" t="str">
        <f t="shared" si="58"/>
        <v>205606662</v>
      </c>
      <c r="C994" s="522">
        <f t="shared" si="59"/>
        <v>45107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 xml:space="preserve">НОМАД ЕНЕРДЖИ КЪМПАНИ ЕООД </v>
      </c>
      <c r="B995" s="89" t="str">
        <f t="shared" si="58"/>
        <v>205606662</v>
      </c>
      <c r="C995" s="522">
        <f t="shared" si="59"/>
        <v>45107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 xml:space="preserve">НОМАД ЕНЕРДЖИ КЪМПАНИ ЕООД </v>
      </c>
      <c r="B996" s="89" t="str">
        <f t="shared" si="58"/>
        <v>205606662</v>
      </c>
      <c r="C996" s="522">
        <f t="shared" si="59"/>
        <v>45107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 xml:space="preserve">НОМАД ЕНЕРДЖИ КЪМПАНИ ЕООД </v>
      </c>
      <c r="B997" s="89" t="str">
        <f t="shared" si="58"/>
        <v>205606662</v>
      </c>
      <c r="C997" s="522">
        <f t="shared" si="59"/>
        <v>45107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 xml:space="preserve">НОМАД ЕНЕРДЖИ КЪМПАНИ ЕООД </v>
      </c>
      <c r="B998" s="89" t="str">
        <f t="shared" si="58"/>
        <v>205606662</v>
      </c>
      <c r="C998" s="522">
        <f t="shared" si="59"/>
        <v>45107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 xml:space="preserve">НОМАД ЕНЕРДЖИ КЪМПАНИ ЕООД </v>
      </c>
      <c r="B999" s="89" t="str">
        <f t="shared" si="58"/>
        <v>205606662</v>
      </c>
      <c r="C999" s="522">
        <f t="shared" si="59"/>
        <v>45107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 xml:space="preserve">НОМАД ЕНЕРДЖИ КЪМПАНИ ЕООД </v>
      </c>
      <c r="B1000" s="89" t="str">
        <f t="shared" si="58"/>
        <v>205606662</v>
      </c>
      <c r="C1000" s="522">
        <f t="shared" si="59"/>
        <v>45107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 xml:space="preserve">НОМАД ЕНЕРДЖИ КЪМПАНИ ЕООД </v>
      </c>
      <c r="B1001" s="89" t="str">
        <f t="shared" si="58"/>
        <v>205606662</v>
      </c>
      <c r="C1001" s="522">
        <f t="shared" si="59"/>
        <v>45107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 xml:space="preserve">НОМАД ЕНЕРДЖИ КЪМПАНИ ЕООД </v>
      </c>
      <c r="B1002" s="89" t="str">
        <f t="shared" si="58"/>
        <v>205606662</v>
      </c>
      <c r="C1002" s="522">
        <f t="shared" si="59"/>
        <v>45107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 xml:space="preserve">НОМАД ЕНЕРДЖИ КЪМПАНИ ЕООД </v>
      </c>
      <c r="B1003" s="89" t="str">
        <f t="shared" si="58"/>
        <v>205606662</v>
      </c>
      <c r="C1003" s="522">
        <f t="shared" si="59"/>
        <v>45107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 xml:space="preserve">НОМАД ЕНЕРДЖИ КЪМПАНИ ЕООД </v>
      </c>
      <c r="B1004" s="89" t="str">
        <f t="shared" si="58"/>
        <v>205606662</v>
      </c>
      <c r="C1004" s="522">
        <f t="shared" si="59"/>
        <v>45107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 xml:space="preserve">НОМАД ЕНЕРДЖИ КЪМПАНИ ЕООД </v>
      </c>
      <c r="B1005" s="89" t="str">
        <f t="shared" si="58"/>
        <v>205606662</v>
      </c>
      <c r="C1005" s="522">
        <f t="shared" si="59"/>
        <v>45107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 xml:space="preserve">НОМАД ЕНЕРДЖИ КЪМПАНИ ЕООД </v>
      </c>
      <c r="B1006" s="89" t="str">
        <f t="shared" si="58"/>
        <v>205606662</v>
      </c>
      <c r="C1006" s="522">
        <f t="shared" si="59"/>
        <v>45107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 xml:space="preserve">НОМАД ЕНЕРДЖИ КЪМПАНИ ЕООД </v>
      </c>
      <c r="B1007" s="89" t="str">
        <f t="shared" si="58"/>
        <v>205606662</v>
      </c>
      <c r="C1007" s="522">
        <f t="shared" si="59"/>
        <v>45107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0</v>
      </c>
    </row>
    <row r="1008" spans="1:8">
      <c r="A1008" s="89" t="str">
        <f t="shared" si="57"/>
        <v xml:space="preserve">НОМАД ЕНЕРДЖИ КЪМПАНИ ЕООД </v>
      </c>
      <c r="B1008" s="89" t="str">
        <f t="shared" si="58"/>
        <v>205606662</v>
      </c>
      <c r="C1008" s="522">
        <f t="shared" si="59"/>
        <v>45107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 xml:space="preserve">НОМАД ЕНЕРДЖИ КЪМПАНИ ЕООД </v>
      </c>
      <c r="B1009" s="89" t="str">
        <f t="shared" si="58"/>
        <v>205606662</v>
      </c>
      <c r="C1009" s="522">
        <f t="shared" si="59"/>
        <v>45107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 xml:space="preserve">НОМАД ЕНЕРДЖИ КЪМПАНИ ЕООД </v>
      </c>
      <c r="B1010" s="89" t="str">
        <f t="shared" si="58"/>
        <v>205606662</v>
      </c>
      <c r="C1010" s="522">
        <f t="shared" si="59"/>
        <v>45107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 xml:space="preserve">НОМАД ЕНЕРДЖИ КЪМПАНИ ЕООД </v>
      </c>
      <c r="B1011" s="89" t="str">
        <f t="shared" si="58"/>
        <v>205606662</v>
      </c>
      <c r="C1011" s="522">
        <f t="shared" si="59"/>
        <v>45107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 xml:space="preserve">НОМАД ЕНЕРДЖИ КЪМПАНИ ЕООД </v>
      </c>
      <c r="B1012" s="89" t="str">
        <f t="shared" si="58"/>
        <v>205606662</v>
      </c>
      <c r="C1012" s="522">
        <f t="shared" si="59"/>
        <v>45107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 xml:space="preserve">НОМАД ЕНЕРДЖИ КЪМПАНИ ЕООД </v>
      </c>
      <c r="B1013" s="89" t="str">
        <f t="shared" si="58"/>
        <v>205606662</v>
      </c>
      <c r="C1013" s="522">
        <f t="shared" si="59"/>
        <v>45107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 xml:space="preserve">НОМАД ЕНЕРДЖИ КЪМПАНИ ЕООД </v>
      </c>
      <c r="B1014" s="89" t="str">
        <f t="shared" si="58"/>
        <v>205606662</v>
      </c>
      <c r="C1014" s="522">
        <f t="shared" si="59"/>
        <v>45107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 xml:space="preserve">НОМАД ЕНЕРДЖИ КЪМПАНИ ЕООД </v>
      </c>
      <c r="B1015" s="89" t="str">
        <f t="shared" si="58"/>
        <v>205606662</v>
      </c>
      <c r="C1015" s="522">
        <f t="shared" si="59"/>
        <v>45107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 xml:space="preserve">НОМАД ЕНЕРДЖИ КЪМПАНИ ЕООД </v>
      </c>
      <c r="B1016" s="89" t="str">
        <f t="shared" si="58"/>
        <v>205606662</v>
      </c>
      <c r="C1016" s="522">
        <f t="shared" si="59"/>
        <v>45107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 xml:space="preserve">НОМАД ЕНЕРДЖИ КЪМПАНИ ЕООД </v>
      </c>
      <c r="B1017" s="89" t="str">
        <f t="shared" si="58"/>
        <v>205606662</v>
      </c>
      <c r="C1017" s="522">
        <f t="shared" si="59"/>
        <v>45107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 xml:space="preserve">НОМАД ЕНЕРДЖИ КЪМПАНИ ЕООД </v>
      </c>
      <c r="B1018" s="89" t="str">
        <f t="shared" si="58"/>
        <v>205606662</v>
      </c>
      <c r="C1018" s="522">
        <f t="shared" si="59"/>
        <v>45107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 xml:space="preserve">НОМАД ЕНЕРДЖИ КЪМПАНИ ЕООД </v>
      </c>
      <c r="B1019" s="89" t="str">
        <f t="shared" si="58"/>
        <v>205606662</v>
      </c>
      <c r="C1019" s="522">
        <f t="shared" si="59"/>
        <v>45107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 xml:space="preserve">НОМАД ЕНЕРДЖИ КЪМПАНИ ЕООД </v>
      </c>
      <c r="B1020" s="89" t="str">
        <f t="shared" si="58"/>
        <v>205606662</v>
      </c>
      <c r="C1020" s="522">
        <f t="shared" si="59"/>
        <v>45107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 xml:space="preserve">НОМАД ЕНЕРДЖИ КЪМПАНИ ЕООД </v>
      </c>
      <c r="B1021" s="89" t="str">
        <f t="shared" si="58"/>
        <v>205606662</v>
      </c>
      <c r="C1021" s="522">
        <f t="shared" si="59"/>
        <v>45107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 xml:space="preserve">НОМАД ЕНЕРДЖИ КЪМПАНИ ЕООД </v>
      </c>
      <c r="B1022" s="89" t="str">
        <f t="shared" si="58"/>
        <v>205606662</v>
      </c>
      <c r="C1022" s="522">
        <f t="shared" si="59"/>
        <v>45107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 xml:space="preserve">НОМАД ЕНЕРДЖИ КЪМПАНИ ЕООД </v>
      </c>
      <c r="B1023" s="89" t="str">
        <f t="shared" si="58"/>
        <v>205606662</v>
      </c>
      <c r="C1023" s="522">
        <f t="shared" si="59"/>
        <v>45107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 xml:space="preserve">НОМАД ЕНЕРДЖИ КЪМПАНИ ЕООД </v>
      </c>
      <c r="B1024" s="89" t="str">
        <f t="shared" si="58"/>
        <v>205606662</v>
      </c>
      <c r="C1024" s="522">
        <f t="shared" si="59"/>
        <v>45107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 xml:space="preserve">НОМАД ЕНЕРДЖИ КЪМПАНИ ЕООД </v>
      </c>
      <c r="B1025" s="89" t="str">
        <f t="shared" si="58"/>
        <v>205606662</v>
      </c>
      <c r="C1025" s="522">
        <f t="shared" si="59"/>
        <v>45107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 xml:space="preserve">НОМАД ЕНЕРДЖИ КЪМПАНИ ЕООД </v>
      </c>
      <c r="B1026" s="89" t="str">
        <f t="shared" si="58"/>
        <v>205606662</v>
      </c>
      <c r="C1026" s="522">
        <f t="shared" si="59"/>
        <v>45107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 xml:space="preserve">НОМАД ЕНЕРДЖИ КЪМПАНИ ЕООД </v>
      </c>
      <c r="B1027" s="89" t="str">
        <f t="shared" si="58"/>
        <v>205606662</v>
      </c>
      <c r="C1027" s="522">
        <f t="shared" si="59"/>
        <v>45107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 xml:space="preserve">НОМАД ЕНЕРДЖИ КЪМПАНИ ЕООД </v>
      </c>
      <c r="B1028" s="89" t="str">
        <f t="shared" si="58"/>
        <v>205606662</v>
      </c>
      <c r="C1028" s="522">
        <f t="shared" si="59"/>
        <v>45107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 xml:space="preserve">НОМАД ЕНЕРДЖИ КЪМПАНИ ЕООД </v>
      </c>
      <c r="B1029" s="89" t="str">
        <f t="shared" si="58"/>
        <v>205606662</v>
      </c>
      <c r="C1029" s="522">
        <f t="shared" si="59"/>
        <v>45107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 xml:space="preserve">НОМАД ЕНЕРДЖИ КЪМПАНИ ЕООД </v>
      </c>
      <c r="B1030" s="89" t="str">
        <f t="shared" si="58"/>
        <v>205606662</v>
      </c>
      <c r="C1030" s="522">
        <f t="shared" si="59"/>
        <v>45107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 xml:space="preserve">НОМАД ЕНЕРДЖИ КЪМПАНИ ЕООД </v>
      </c>
      <c r="B1031" s="89" t="str">
        <f t="shared" si="58"/>
        <v>205606662</v>
      </c>
      <c r="C1031" s="522">
        <f t="shared" si="59"/>
        <v>45107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 xml:space="preserve">НОМАД ЕНЕРДЖИ КЪМПАНИ ЕООД </v>
      </c>
      <c r="B1032" s="89" t="str">
        <f t="shared" si="58"/>
        <v>205606662</v>
      </c>
      <c r="C1032" s="522">
        <f t="shared" si="59"/>
        <v>45107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 xml:space="preserve">НОМАД ЕНЕРДЖИ КЪМПАНИ ЕООД </v>
      </c>
      <c r="B1033" s="89" t="str">
        <f t="shared" si="58"/>
        <v>205606662</v>
      </c>
      <c r="C1033" s="522">
        <f t="shared" si="59"/>
        <v>45107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 xml:space="preserve">НОМАД ЕНЕРДЖИ КЪМПАНИ ЕООД </v>
      </c>
      <c r="B1034" s="89" t="str">
        <f t="shared" si="58"/>
        <v>205606662</v>
      </c>
      <c r="C1034" s="522">
        <f t="shared" si="59"/>
        <v>45107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 xml:space="preserve">НОМАД ЕНЕРДЖИ КЪМПАНИ ЕООД </v>
      </c>
      <c r="B1035" s="89" t="str">
        <f t="shared" si="58"/>
        <v>205606662</v>
      </c>
      <c r="C1035" s="522">
        <f t="shared" si="59"/>
        <v>45107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 xml:space="preserve">НОМАД ЕНЕРДЖИ КЪМПАНИ ЕООД </v>
      </c>
      <c r="B1036" s="89" t="str">
        <f t="shared" si="58"/>
        <v>205606662</v>
      </c>
      <c r="C1036" s="522">
        <f t="shared" si="59"/>
        <v>45107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 xml:space="preserve">НОМАД ЕНЕРДЖИ КЪМПАНИ ЕООД </v>
      </c>
      <c r="B1037" s="89" t="str">
        <f t="shared" si="58"/>
        <v>205606662</v>
      </c>
      <c r="C1037" s="522">
        <f t="shared" si="59"/>
        <v>45107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 xml:space="preserve">НОМАД ЕНЕРДЖИ КЪМПАНИ ЕООД </v>
      </c>
      <c r="B1038" s="89" t="str">
        <f t="shared" si="58"/>
        <v>205606662</v>
      </c>
      <c r="C1038" s="522">
        <f t="shared" si="59"/>
        <v>45107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688116</v>
      </c>
    </row>
    <row r="1039" spans="1:8">
      <c r="A1039" s="89" t="str">
        <f t="shared" si="57"/>
        <v xml:space="preserve">НОМАД ЕНЕРДЖИ КЪМПАНИ ЕООД </v>
      </c>
      <c r="B1039" s="89" t="str">
        <f t="shared" si="58"/>
        <v>205606662</v>
      </c>
      <c r="C1039" s="522">
        <f t="shared" si="59"/>
        <v>45107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171087</v>
      </c>
    </row>
    <row r="1040" spans="1:8">
      <c r="A1040" s="89" t="str">
        <f t="shared" ref="A1040:A1103" si="60">pdeName</f>
        <v xml:space="preserve">НОМАД ЕНЕРДЖИ КЪМПАНИ ЕООД </v>
      </c>
      <c r="B1040" s="89" t="str">
        <f t="shared" ref="B1040:B1103" si="61">pdeBulstat</f>
        <v>205606662</v>
      </c>
      <c r="C1040" s="522">
        <f t="shared" ref="C1040:C1103" si="62">endDate</f>
        <v>45107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491083</v>
      </c>
    </row>
    <row r="1041" spans="1:8">
      <c r="A1041" s="89" t="str">
        <f t="shared" si="60"/>
        <v xml:space="preserve">НОМАД ЕНЕРДЖИ КЪМПАНИ ЕООД </v>
      </c>
      <c r="B1041" s="89" t="str">
        <f t="shared" si="61"/>
        <v>205606662</v>
      </c>
      <c r="C1041" s="522">
        <f t="shared" si="62"/>
        <v>45107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2</v>
      </c>
    </row>
    <row r="1042" spans="1:8">
      <c r="A1042" s="89" t="str">
        <f t="shared" si="60"/>
        <v xml:space="preserve">НОМАД ЕНЕРДЖИ КЪМПАНИ ЕООД </v>
      </c>
      <c r="B1042" s="89" t="str">
        <f t="shared" si="61"/>
        <v>205606662</v>
      </c>
      <c r="C1042" s="522">
        <f t="shared" si="62"/>
        <v>45107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187</v>
      </c>
    </row>
    <row r="1043" spans="1:8">
      <c r="A1043" s="89" t="str">
        <f t="shared" si="60"/>
        <v xml:space="preserve">НОМАД ЕНЕРДЖИ КЪМПАНИ ЕООД </v>
      </c>
      <c r="B1043" s="89" t="str">
        <f t="shared" si="61"/>
        <v>205606662</v>
      </c>
      <c r="C1043" s="522">
        <f t="shared" si="62"/>
        <v>45107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25721</v>
      </c>
    </row>
    <row r="1044" spans="1:8">
      <c r="A1044" s="89" t="str">
        <f t="shared" si="60"/>
        <v xml:space="preserve">НОМАД ЕНЕРДЖИ КЪМПАНИ ЕООД </v>
      </c>
      <c r="B1044" s="89" t="str">
        <f t="shared" si="61"/>
        <v>205606662</v>
      </c>
      <c r="C1044" s="522">
        <f t="shared" si="62"/>
        <v>45107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25513</v>
      </c>
    </row>
    <row r="1045" spans="1:8">
      <c r="A1045" s="89" t="str">
        <f t="shared" si="60"/>
        <v xml:space="preserve">НОМАД ЕНЕРДЖИ КЪМПАНИ ЕООД </v>
      </c>
      <c r="B1045" s="89" t="str">
        <f t="shared" si="61"/>
        <v>205606662</v>
      </c>
      <c r="C1045" s="522">
        <f t="shared" si="62"/>
        <v>45107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 xml:space="preserve">НОМАД ЕНЕРДЖИ КЪМПАНИ ЕООД </v>
      </c>
      <c r="B1046" s="89" t="str">
        <f t="shared" si="61"/>
        <v>205606662</v>
      </c>
      <c r="C1046" s="522">
        <f t="shared" si="62"/>
        <v>45107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208</v>
      </c>
    </row>
    <row r="1047" spans="1:8">
      <c r="A1047" s="89" t="str">
        <f t="shared" si="60"/>
        <v xml:space="preserve">НОМАД ЕНЕРДЖИ КЪМПАНИ ЕООД </v>
      </c>
      <c r="B1047" s="89" t="str">
        <f t="shared" si="61"/>
        <v>205606662</v>
      </c>
      <c r="C1047" s="522">
        <f t="shared" si="62"/>
        <v>45107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36</v>
      </c>
    </row>
    <row r="1048" spans="1:8">
      <c r="A1048" s="89" t="str">
        <f t="shared" si="60"/>
        <v xml:space="preserve">НОМАД ЕНЕРДЖИ КЪМПАНИ ЕООД </v>
      </c>
      <c r="B1048" s="89" t="str">
        <f t="shared" si="61"/>
        <v>205606662</v>
      </c>
      <c r="C1048" s="522">
        <f t="shared" si="62"/>
        <v>45107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42670</v>
      </c>
    </row>
    <row r="1049" spans="1:8">
      <c r="A1049" s="89" t="str">
        <f t="shared" si="60"/>
        <v xml:space="preserve">НОМАД ЕНЕРДЖИ КЪМПАНИ ЕООД </v>
      </c>
      <c r="B1049" s="89" t="str">
        <f t="shared" si="61"/>
        <v>205606662</v>
      </c>
      <c r="C1049" s="522">
        <f t="shared" si="62"/>
        <v>45107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730786</v>
      </c>
    </row>
    <row r="1050" spans="1:8">
      <c r="A1050" s="89" t="str">
        <f t="shared" si="60"/>
        <v xml:space="preserve">НОМАД ЕНЕРДЖИ КЪМПАНИ ЕООД </v>
      </c>
      <c r="B1050" s="89" t="str">
        <f t="shared" si="61"/>
        <v>205606662</v>
      </c>
      <c r="C1050" s="522">
        <f t="shared" si="62"/>
        <v>45107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730786</v>
      </c>
    </row>
    <row r="1051" spans="1:8">
      <c r="A1051" s="89" t="str">
        <f t="shared" si="60"/>
        <v xml:space="preserve">НОМАД ЕНЕРДЖИ КЪМПАНИ ЕООД </v>
      </c>
      <c r="B1051" s="89" t="str">
        <f t="shared" si="61"/>
        <v>205606662</v>
      </c>
      <c r="C1051" s="522">
        <f t="shared" si="62"/>
        <v>45107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 xml:space="preserve">НОМАД ЕНЕРДЖИ КЪМПАНИ ЕООД </v>
      </c>
      <c r="B1052" s="89" t="str">
        <f t="shared" si="61"/>
        <v>205606662</v>
      </c>
      <c r="C1052" s="522">
        <f t="shared" si="62"/>
        <v>45107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 xml:space="preserve">НОМАД ЕНЕРДЖИ КЪМПАНИ ЕООД </v>
      </c>
      <c r="B1053" s="89" t="str">
        <f t="shared" si="61"/>
        <v>205606662</v>
      </c>
      <c r="C1053" s="522">
        <f t="shared" si="62"/>
        <v>45107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 xml:space="preserve">НОМАД ЕНЕРДЖИ КЪМПАНИ ЕООД </v>
      </c>
      <c r="B1054" s="89" t="str">
        <f t="shared" si="61"/>
        <v>205606662</v>
      </c>
      <c r="C1054" s="522">
        <f t="shared" si="62"/>
        <v>45107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 xml:space="preserve">НОМАД ЕНЕРДЖИ КЪМПАНИ ЕООД </v>
      </c>
      <c r="B1055" s="89" t="str">
        <f t="shared" si="61"/>
        <v>205606662</v>
      </c>
      <c r="C1055" s="522">
        <f t="shared" si="62"/>
        <v>45107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 xml:space="preserve">НОМАД ЕНЕРДЖИ КЪМПАНИ ЕООД </v>
      </c>
      <c r="B1056" s="89" t="str">
        <f t="shared" si="61"/>
        <v>205606662</v>
      </c>
      <c r="C1056" s="522">
        <f t="shared" si="62"/>
        <v>45107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 xml:space="preserve">НОМАД ЕНЕРДЖИ КЪМПАНИ ЕООД </v>
      </c>
      <c r="B1057" s="89" t="str">
        <f t="shared" si="61"/>
        <v>205606662</v>
      </c>
      <c r="C1057" s="522">
        <f t="shared" si="62"/>
        <v>45107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 xml:space="preserve">НОМАД ЕНЕРДЖИ КЪМПАНИ ЕООД </v>
      </c>
      <c r="B1058" s="89" t="str">
        <f t="shared" si="61"/>
        <v>205606662</v>
      </c>
      <c r="C1058" s="522">
        <f t="shared" si="62"/>
        <v>45107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 xml:space="preserve">НОМАД ЕНЕРДЖИ КЪМПАНИ ЕООД </v>
      </c>
      <c r="B1059" s="89" t="str">
        <f t="shared" si="61"/>
        <v>205606662</v>
      </c>
      <c r="C1059" s="522">
        <f t="shared" si="62"/>
        <v>45107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 xml:space="preserve">НОМАД ЕНЕРДЖИ КЪМПАНИ ЕООД </v>
      </c>
      <c r="B1060" s="89" t="str">
        <f t="shared" si="61"/>
        <v>205606662</v>
      </c>
      <c r="C1060" s="522">
        <f t="shared" si="62"/>
        <v>45107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 xml:space="preserve">НОМАД ЕНЕРДЖИ КЪМПАНИ ЕООД </v>
      </c>
      <c r="B1061" s="89" t="str">
        <f t="shared" si="61"/>
        <v>205606662</v>
      </c>
      <c r="C1061" s="522">
        <f t="shared" si="62"/>
        <v>45107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 xml:space="preserve">НОМАД ЕНЕРДЖИ КЪМПАНИ ЕООД </v>
      </c>
      <c r="B1062" s="89" t="str">
        <f t="shared" si="61"/>
        <v>205606662</v>
      </c>
      <c r="C1062" s="522">
        <f t="shared" si="62"/>
        <v>45107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 xml:space="preserve">НОМАД ЕНЕРДЖИ КЪМПАНИ ЕООД </v>
      </c>
      <c r="B1063" s="89" t="str">
        <f t="shared" si="61"/>
        <v>205606662</v>
      </c>
      <c r="C1063" s="522">
        <f t="shared" si="62"/>
        <v>45107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 xml:space="preserve">НОМАД ЕНЕРДЖИ КЪМПАНИ ЕООД </v>
      </c>
      <c r="B1064" s="89" t="str">
        <f t="shared" si="61"/>
        <v>205606662</v>
      </c>
      <c r="C1064" s="522">
        <f t="shared" si="62"/>
        <v>45107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 xml:space="preserve">НОМАД ЕНЕРДЖИ КЪМПАНИ ЕООД </v>
      </c>
      <c r="B1065" s="89" t="str">
        <f t="shared" si="61"/>
        <v>205606662</v>
      </c>
      <c r="C1065" s="522">
        <f t="shared" si="62"/>
        <v>45107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 xml:space="preserve">НОМАД ЕНЕРДЖИ КЪМПАНИ ЕООД </v>
      </c>
      <c r="B1066" s="89" t="str">
        <f t="shared" si="61"/>
        <v>205606662</v>
      </c>
      <c r="C1066" s="522">
        <f t="shared" si="62"/>
        <v>45107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 xml:space="preserve">НОМАД ЕНЕРДЖИ КЪМПАНИ ЕООД </v>
      </c>
      <c r="B1067" s="89" t="str">
        <f t="shared" si="61"/>
        <v>205606662</v>
      </c>
      <c r="C1067" s="522">
        <f t="shared" si="62"/>
        <v>45107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 xml:space="preserve">НОМАД ЕНЕРДЖИ КЪМПАНИ ЕООД </v>
      </c>
      <c r="B1068" s="89" t="str">
        <f t="shared" si="61"/>
        <v>205606662</v>
      </c>
      <c r="C1068" s="522">
        <f t="shared" si="62"/>
        <v>45107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 xml:space="preserve">НОМАД ЕНЕРДЖИ КЪМПАНИ ЕООД </v>
      </c>
      <c r="B1069" s="89" t="str">
        <f t="shared" si="61"/>
        <v>205606662</v>
      </c>
      <c r="C1069" s="522">
        <f t="shared" si="62"/>
        <v>45107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 xml:space="preserve">НОМАД ЕНЕРДЖИ КЪМПАНИ ЕООД </v>
      </c>
      <c r="B1070" s="89" t="str">
        <f t="shared" si="61"/>
        <v>205606662</v>
      </c>
      <c r="C1070" s="522">
        <f t="shared" si="62"/>
        <v>45107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 xml:space="preserve">НОМАД ЕНЕРДЖИ КЪМПАНИ ЕООД </v>
      </c>
      <c r="B1071" s="89" t="str">
        <f t="shared" si="61"/>
        <v>205606662</v>
      </c>
      <c r="C1071" s="522">
        <f t="shared" si="62"/>
        <v>45107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 xml:space="preserve">НОМАД ЕНЕРДЖИ КЪМПАНИ ЕООД </v>
      </c>
      <c r="B1072" s="89" t="str">
        <f t="shared" si="61"/>
        <v>205606662</v>
      </c>
      <c r="C1072" s="522">
        <f t="shared" si="62"/>
        <v>45107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 xml:space="preserve">НОМАД ЕНЕРДЖИ КЪМПАНИ ЕООД </v>
      </c>
      <c r="B1073" s="89" t="str">
        <f t="shared" si="61"/>
        <v>205606662</v>
      </c>
      <c r="C1073" s="522">
        <f t="shared" si="62"/>
        <v>45107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 xml:space="preserve">НОМАД ЕНЕРДЖИ КЪМПАНИ ЕООД </v>
      </c>
      <c r="B1074" s="89" t="str">
        <f t="shared" si="61"/>
        <v>205606662</v>
      </c>
      <c r="C1074" s="522">
        <f t="shared" si="62"/>
        <v>45107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 xml:space="preserve">НОМАД ЕНЕРДЖИ КЪМПАНИ ЕООД </v>
      </c>
      <c r="B1075" s="89" t="str">
        <f t="shared" si="61"/>
        <v>205606662</v>
      </c>
      <c r="C1075" s="522">
        <f t="shared" si="62"/>
        <v>45107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 xml:space="preserve">НОМАД ЕНЕРДЖИ КЪМПАНИ ЕООД </v>
      </c>
      <c r="B1076" s="89" t="str">
        <f t="shared" si="61"/>
        <v>205606662</v>
      </c>
      <c r="C1076" s="522">
        <f t="shared" si="62"/>
        <v>45107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 xml:space="preserve">НОМАД ЕНЕРДЖИ КЪМПАНИ ЕООД </v>
      </c>
      <c r="B1077" s="89" t="str">
        <f t="shared" si="61"/>
        <v>205606662</v>
      </c>
      <c r="C1077" s="522">
        <f t="shared" si="62"/>
        <v>45107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 xml:space="preserve">НОМАД ЕНЕРДЖИ КЪМПАНИ ЕООД </v>
      </c>
      <c r="B1078" s="89" t="str">
        <f t="shared" si="61"/>
        <v>205606662</v>
      </c>
      <c r="C1078" s="522">
        <f t="shared" si="62"/>
        <v>45107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 xml:space="preserve">НОМАД ЕНЕРДЖИ КЪМПАНИ ЕООД </v>
      </c>
      <c r="B1079" s="89" t="str">
        <f t="shared" si="61"/>
        <v>205606662</v>
      </c>
      <c r="C1079" s="522">
        <f t="shared" si="62"/>
        <v>45107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 xml:space="preserve">НОМАД ЕНЕРДЖИ КЪМПАНИ ЕООД </v>
      </c>
      <c r="B1080" s="89" t="str">
        <f t="shared" si="61"/>
        <v>205606662</v>
      </c>
      <c r="C1080" s="522">
        <f t="shared" si="62"/>
        <v>45107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 xml:space="preserve">НОМАД ЕНЕРДЖИ КЪМПАНИ ЕООД </v>
      </c>
      <c r="B1081" s="89" t="str">
        <f t="shared" si="61"/>
        <v>205606662</v>
      </c>
      <c r="C1081" s="522">
        <f t="shared" si="62"/>
        <v>45107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688116</v>
      </c>
    </row>
    <row r="1082" spans="1:8">
      <c r="A1082" s="89" t="str">
        <f t="shared" si="60"/>
        <v xml:space="preserve">НОМАД ЕНЕРДЖИ КЪМПАНИ ЕООД </v>
      </c>
      <c r="B1082" s="89" t="str">
        <f t="shared" si="61"/>
        <v>205606662</v>
      </c>
      <c r="C1082" s="522">
        <f t="shared" si="62"/>
        <v>45107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171087</v>
      </c>
    </row>
    <row r="1083" spans="1:8">
      <c r="A1083" s="89" t="str">
        <f t="shared" si="60"/>
        <v xml:space="preserve">НОМАД ЕНЕРДЖИ КЪМПАНИ ЕООД </v>
      </c>
      <c r="B1083" s="89" t="str">
        <f t="shared" si="61"/>
        <v>205606662</v>
      </c>
      <c r="C1083" s="522">
        <f t="shared" si="62"/>
        <v>45107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491083</v>
      </c>
    </row>
    <row r="1084" spans="1:8">
      <c r="A1084" s="89" t="str">
        <f t="shared" si="60"/>
        <v xml:space="preserve">НОМАД ЕНЕРДЖИ КЪМПАНИ ЕООД </v>
      </c>
      <c r="B1084" s="89" t="str">
        <f t="shared" si="61"/>
        <v>205606662</v>
      </c>
      <c r="C1084" s="522">
        <f t="shared" si="62"/>
        <v>45107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2</v>
      </c>
    </row>
    <row r="1085" spans="1:8">
      <c r="A1085" s="89" t="str">
        <f t="shared" si="60"/>
        <v xml:space="preserve">НОМАД ЕНЕРДЖИ КЪМПАНИ ЕООД </v>
      </c>
      <c r="B1085" s="89" t="str">
        <f t="shared" si="61"/>
        <v>205606662</v>
      </c>
      <c r="C1085" s="522">
        <f t="shared" si="62"/>
        <v>45107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187</v>
      </c>
    </row>
    <row r="1086" spans="1:8">
      <c r="A1086" s="89" t="str">
        <f t="shared" si="60"/>
        <v xml:space="preserve">НОМАД ЕНЕРДЖИ КЪМПАНИ ЕООД </v>
      </c>
      <c r="B1086" s="89" t="str">
        <f t="shared" si="61"/>
        <v>205606662</v>
      </c>
      <c r="C1086" s="522">
        <f t="shared" si="62"/>
        <v>45107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25721</v>
      </c>
    </row>
    <row r="1087" spans="1:8">
      <c r="A1087" s="89" t="str">
        <f t="shared" si="60"/>
        <v xml:space="preserve">НОМАД ЕНЕРДЖИ КЪМПАНИ ЕООД </v>
      </c>
      <c r="B1087" s="89" t="str">
        <f t="shared" si="61"/>
        <v>205606662</v>
      </c>
      <c r="C1087" s="522">
        <f t="shared" si="62"/>
        <v>45107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25513</v>
      </c>
    </row>
    <row r="1088" spans="1:8">
      <c r="A1088" s="89" t="str">
        <f t="shared" si="60"/>
        <v xml:space="preserve">НОМАД ЕНЕРДЖИ КЪМПАНИ ЕООД </v>
      </c>
      <c r="B1088" s="89" t="str">
        <f t="shared" si="61"/>
        <v>205606662</v>
      </c>
      <c r="C1088" s="522">
        <f t="shared" si="62"/>
        <v>45107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 xml:space="preserve">НОМАД ЕНЕРДЖИ КЪМПАНИ ЕООД </v>
      </c>
      <c r="B1089" s="89" t="str">
        <f t="shared" si="61"/>
        <v>205606662</v>
      </c>
      <c r="C1089" s="522">
        <f t="shared" si="62"/>
        <v>45107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208</v>
      </c>
    </row>
    <row r="1090" spans="1:8">
      <c r="A1090" s="89" t="str">
        <f t="shared" si="60"/>
        <v xml:space="preserve">НОМАД ЕНЕРДЖИ КЪМПАНИ ЕООД </v>
      </c>
      <c r="B1090" s="89" t="str">
        <f t="shared" si="61"/>
        <v>205606662</v>
      </c>
      <c r="C1090" s="522">
        <f t="shared" si="62"/>
        <v>45107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36</v>
      </c>
    </row>
    <row r="1091" spans="1:8">
      <c r="A1091" s="89" t="str">
        <f t="shared" si="60"/>
        <v xml:space="preserve">НОМАД ЕНЕРДЖИ КЪМПАНИ ЕООД </v>
      </c>
      <c r="B1091" s="89" t="str">
        <f t="shared" si="61"/>
        <v>205606662</v>
      </c>
      <c r="C1091" s="522">
        <f t="shared" si="62"/>
        <v>45107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42670</v>
      </c>
    </row>
    <row r="1092" spans="1:8">
      <c r="A1092" s="89" t="str">
        <f t="shared" si="60"/>
        <v xml:space="preserve">НОМАД ЕНЕРДЖИ КЪМПАНИ ЕООД </v>
      </c>
      <c r="B1092" s="89" t="str">
        <f t="shared" si="61"/>
        <v>205606662</v>
      </c>
      <c r="C1092" s="522">
        <f t="shared" si="62"/>
        <v>45107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730786</v>
      </c>
    </row>
    <row r="1093" spans="1:8">
      <c r="A1093" s="89" t="str">
        <f t="shared" si="60"/>
        <v xml:space="preserve">НОМАД ЕНЕРДЖИ КЪМПАНИ ЕООД </v>
      </c>
      <c r="B1093" s="89" t="str">
        <f t="shared" si="61"/>
        <v>205606662</v>
      </c>
      <c r="C1093" s="522">
        <f t="shared" si="62"/>
        <v>45107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730786</v>
      </c>
    </row>
    <row r="1094" spans="1:8">
      <c r="A1094" s="89" t="str">
        <f t="shared" si="60"/>
        <v xml:space="preserve">НОМАД ЕНЕРДЖИ КЪМПАНИ ЕООД </v>
      </c>
      <c r="B1094" s="89" t="str">
        <f t="shared" si="61"/>
        <v>205606662</v>
      </c>
      <c r="C1094" s="522">
        <f t="shared" si="62"/>
        <v>45107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 xml:space="preserve">НОМАД ЕНЕРДЖИ КЪМПАНИ ЕООД </v>
      </c>
      <c r="B1095" s="89" t="str">
        <f t="shared" si="61"/>
        <v>205606662</v>
      </c>
      <c r="C1095" s="522">
        <f t="shared" si="62"/>
        <v>45107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 xml:space="preserve">НОМАД ЕНЕРДЖИ КЪМПАНИ ЕООД </v>
      </c>
      <c r="B1096" s="89" t="str">
        <f t="shared" si="61"/>
        <v>205606662</v>
      </c>
      <c r="C1096" s="522">
        <f t="shared" si="62"/>
        <v>45107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 xml:space="preserve">НОМАД ЕНЕРДЖИ КЪМПАНИ ЕООД </v>
      </c>
      <c r="B1097" s="89" t="str">
        <f t="shared" si="61"/>
        <v>205606662</v>
      </c>
      <c r="C1097" s="522">
        <f t="shared" si="62"/>
        <v>45107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 xml:space="preserve">НОМАД ЕНЕРДЖИ КЪМПАНИ ЕООД </v>
      </c>
      <c r="B1098" s="89" t="str">
        <f t="shared" si="61"/>
        <v>205606662</v>
      </c>
      <c r="C1098" s="522">
        <f t="shared" si="62"/>
        <v>45107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 xml:space="preserve">НОМАД ЕНЕРДЖИ КЪМПАНИ ЕООД </v>
      </c>
      <c r="B1099" s="89" t="str">
        <f t="shared" si="61"/>
        <v>205606662</v>
      </c>
      <c r="C1099" s="522">
        <f t="shared" si="62"/>
        <v>45107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 xml:space="preserve">НОМАД ЕНЕРДЖИ КЪМПАНИ ЕООД </v>
      </c>
      <c r="B1100" s="89" t="str">
        <f t="shared" si="61"/>
        <v>205606662</v>
      </c>
      <c r="C1100" s="522">
        <f t="shared" si="62"/>
        <v>45107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 xml:space="preserve">НОМАД ЕНЕРДЖИ КЪМПАНИ ЕООД </v>
      </c>
      <c r="B1101" s="89" t="str">
        <f t="shared" si="61"/>
        <v>205606662</v>
      </c>
      <c r="C1101" s="522">
        <f t="shared" si="62"/>
        <v>45107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 xml:space="preserve">НОМАД ЕНЕРДЖИ КЪМПАНИ ЕООД </v>
      </c>
      <c r="B1102" s="89" t="str">
        <f t="shared" si="61"/>
        <v>205606662</v>
      </c>
      <c r="C1102" s="522">
        <f t="shared" si="62"/>
        <v>45107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 xml:space="preserve">НОМАД ЕНЕРДЖИ КЪМПАНИ ЕООД </v>
      </c>
      <c r="B1103" s="89" t="str">
        <f t="shared" si="61"/>
        <v>205606662</v>
      </c>
      <c r="C1103" s="522">
        <f t="shared" si="62"/>
        <v>45107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 xml:space="preserve">НОМАД ЕНЕРДЖИ КЪМПАНИ ЕООД </v>
      </c>
      <c r="B1104" s="89" t="str">
        <f t="shared" ref="B1104:B1167" si="64">pdeBulstat</f>
        <v>205606662</v>
      </c>
      <c r="C1104" s="522">
        <f t="shared" ref="C1104:C1167" si="65">endDate</f>
        <v>45107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 xml:space="preserve">НОМАД ЕНЕРДЖИ КЪМПАНИ ЕООД </v>
      </c>
      <c r="B1105" s="89" t="str">
        <f t="shared" si="64"/>
        <v>205606662</v>
      </c>
      <c r="C1105" s="522">
        <f t="shared" si="65"/>
        <v>45107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 xml:space="preserve">НОМАД ЕНЕРДЖИ КЪМПАНИ ЕООД </v>
      </c>
      <c r="B1106" s="89" t="str">
        <f t="shared" si="64"/>
        <v>205606662</v>
      </c>
      <c r="C1106" s="522">
        <f t="shared" si="65"/>
        <v>45107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 xml:space="preserve">НОМАД ЕНЕРДЖИ КЪМПАНИ ЕООД </v>
      </c>
      <c r="B1107" s="89" t="str">
        <f t="shared" si="64"/>
        <v>205606662</v>
      </c>
      <c r="C1107" s="522">
        <f t="shared" si="65"/>
        <v>45107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 xml:space="preserve">НОМАД ЕНЕРДЖИ КЪМПАНИ ЕООД </v>
      </c>
      <c r="B1108" s="89" t="str">
        <f t="shared" si="64"/>
        <v>205606662</v>
      </c>
      <c r="C1108" s="522">
        <f t="shared" si="65"/>
        <v>45107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 xml:space="preserve">НОМАД ЕНЕРДЖИ КЪМПАНИ ЕООД </v>
      </c>
      <c r="B1109" s="89" t="str">
        <f t="shared" si="64"/>
        <v>205606662</v>
      </c>
      <c r="C1109" s="522">
        <f t="shared" si="65"/>
        <v>45107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 xml:space="preserve">НОМАД ЕНЕРДЖИ КЪМПАНИ ЕООД </v>
      </c>
      <c r="B1110" s="89" t="str">
        <f t="shared" si="64"/>
        <v>205606662</v>
      </c>
      <c r="C1110" s="522">
        <f t="shared" si="65"/>
        <v>45107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 xml:space="preserve">НОМАД ЕНЕРДЖИ КЪМПАНИ ЕООД </v>
      </c>
      <c r="B1111" s="89" t="str">
        <f t="shared" si="64"/>
        <v>205606662</v>
      </c>
      <c r="C1111" s="522">
        <f t="shared" si="65"/>
        <v>45107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 xml:space="preserve">НОМАД ЕНЕРДЖИ КЪМПАНИ ЕООД </v>
      </c>
      <c r="B1112" s="89" t="str">
        <f t="shared" si="64"/>
        <v>205606662</v>
      </c>
      <c r="C1112" s="522">
        <f t="shared" si="65"/>
        <v>45107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 xml:space="preserve">НОМАД ЕНЕРДЖИ КЪМПАНИ ЕООД </v>
      </c>
      <c r="B1113" s="89" t="str">
        <f t="shared" si="64"/>
        <v>205606662</v>
      </c>
      <c r="C1113" s="522">
        <f t="shared" si="65"/>
        <v>45107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 xml:space="preserve">НОМАД ЕНЕРДЖИ КЪМПАНИ ЕООД </v>
      </c>
      <c r="B1114" s="89" t="str">
        <f t="shared" si="64"/>
        <v>205606662</v>
      </c>
      <c r="C1114" s="522">
        <f t="shared" si="65"/>
        <v>45107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 xml:space="preserve">НОМАД ЕНЕРДЖИ КЪМПАНИ ЕООД </v>
      </c>
      <c r="B1115" s="89" t="str">
        <f t="shared" si="64"/>
        <v>205606662</v>
      </c>
      <c r="C1115" s="522">
        <f t="shared" si="65"/>
        <v>45107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 xml:space="preserve">НОМАД ЕНЕРДЖИ КЪМПАНИ ЕООД </v>
      </c>
      <c r="B1116" s="89" t="str">
        <f t="shared" si="64"/>
        <v>205606662</v>
      </c>
      <c r="C1116" s="522">
        <f t="shared" si="65"/>
        <v>45107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 xml:space="preserve">НОМАД ЕНЕРДЖИ КЪМПАНИ ЕООД </v>
      </c>
      <c r="B1117" s="89" t="str">
        <f t="shared" si="64"/>
        <v>205606662</v>
      </c>
      <c r="C1117" s="522">
        <f t="shared" si="65"/>
        <v>45107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 xml:space="preserve">НОМАД ЕНЕРДЖИ КЪМПАНИ ЕООД </v>
      </c>
      <c r="B1118" s="89" t="str">
        <f t="shared" si="64"/>
        <v>205606662</v>
      </c>
      <c r="C1118" s="522">
        <f t="shared" si="65"/>
        <v>45107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 xml:space="preserve">НОМАД ЕНЕРДЖИ КЪМПАНИ ЕООД </v>
      </c>
      <c r="B1119" s="89" t="str">
        <f t="shared" si="64"/>
        <v>205606662</v>
      </c>
      <c r="C1119" s="522">
        <f t="shared" si="65"/>
        <v>45107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 xml:space="preserve">НОМАД ЕНЕРДЖИ КЪМПАНИ ЕООД </v>
      </c>
      <c r="B1120" s="89" t="str">
        <f t="shared" si="64"/>
        <v>205606662</v>
      </c>
      <c r="C1120" s="522">
        <f t="shared" si="65"/>
        <v>45107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 xml:space="preserve">НОМАД ЕНЕРДЖИ КЪМПАНИ ЕООД </v>
      </c>
      <c r="B1121" s="89" t="str">
        <f t="shared" si="64"/>
        <v>205606662</v>
      </c>
      <c r="C1121" s="522">
        <f t="shared" si="65"/>
        <v>45107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 xml:space="preserve">НОМАД ЕНЕРДЖИ КЪМПАНИ ЕООД </v>
      </c>
      <c r="B1122" s="89" t="str">
        <f t="shared" si="64"/>
        <v>205606662</v>
      </c>
      <c r="C1122" s="522">
        <f t="shared" si="65"/>
        <v>45107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 xml:space="preserve">НОМАД ЕНЕРДЖИ КЪМПАНИ ЕООД </v>
      </c>
      <c r="B1123" s="89" t="str">
        <f t="shared" si="64"/>
        <v>205606662</v>
      </c>
      <c r="C1123" s="522">
        <f t="shared" si="65"/>
        <v>45107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 xml:space="preserve">НОМАД ЕНЕРДЖИ КЪМПАНИ ЕООД </v>
      </c>
      <c r="B1124" s="89" t="str">
        <f t="shared" si="64"/>
        <v>205606662</v>
      </c>
      <c r="C1124" s="522">
        <f t="shared" si="65"/>
        <v>45107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 xml:space="preserve">НОМАД ЕНЕРДЖИ КЪМПАНИ ЕООД </v>
      </c>
      <c r="B1125" s="89" t="str">
        <f t="shared" si="64"/>
        <v>205606662</v>
      </c>
      <c r="C1125" s="522">
        <f t="shared" si="65"/>
        <v>45107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 xml:space="preserve">НОМАД ЕНЕРДЖИ КЪМПАНИ ЕООД </v>
      </c>
      <c r="B1126" s="89" t="str">
        <f t="shared" si="64"/>
        <v>205606662</v>
      </c>
      <c r="C1126" s="522">
        <f t="shared" si="65"/>
        <v>45107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 xml:space="preserve">НОМАД ЕНЕРДЖИ КЪМПАНИ ЕООД </v>
      </c>
      <c r="B1127" s="89" t="str">
        <f t="shared" si="64"/>
        <v>205606662</v>
      </c>
      <c r="C1127" s="522">
        <f t="shared" si="65"/>
        <v>45107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 xml:space="preserve">НОМАД ЕНЕРДЖИ КЪМПАНИ ЕООД </v>
      </c>
      <c r="B1128" s="89" t="str">
        <f t="shared" si="64"/>
        <v>205606662</v>
      </c>
      <c r="C1128" s="522">
        <f t="shared" si="65"/>
        <v>45107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 xml:space="preserve">НОМАД ЕНЕРДЖИ КЪМПАНИ ЕООД </v>
      </c>
      <c r="B1129" s="89" t="str">
        <f t="shared" si="64"/>
        <v>205606662</v>
      </c>
      <c r="C1129" s="522">
        <f t="shared" si="65"/>
        <v>45107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 xml:space="preserve">НОМАД ЕНЕРДЖИ КЪМПАНИ ЕООД </v>
      </c>
      <c r="B1130" s="89" t="str">
        <f t="shared" si="64"/>
        <v>205606662</v>
      </c>
      <c r="C1130" s="522">
        <f t="shared" si="65"/>
        <v>45107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 xml:space="preserve">НОМАД ЕНЕРДЖИ КЪМПАНИ ЕООД </v>
      </c>
      <c r="B1131" s="89" t="str">
        <f t="shared" si="64"/>
        <v>205606662</v>
      </c>
      <c r="C1131" s="522">
        <f t="shared" si="65"/>
        <v>45107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 xml:space="preserve">НОМАД ЕНЕРДЖИ КЪМПАНИ ЕООД </v>
      </c>
      <c r="B1132" s="89" t="str">
        <f t="shared" si="64"/>
        <v>205606662</v>
      </c>
      <c r="C1132" s="522">
        <f t="shared" si="65"/>
        <v>45107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 xml:space="preserve">НОМАД ЕНЕРДЖИ КЪМПАНИ ЕООД </v>
      </c>
      <c r="B1133" s="89" t="str">
        <f t="shared" si="64"/>
        <v>205606662</v>
      </c>
      <c r="C1133" s="522">
        <f t="shared" si="65"/>
        <v>45107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 xml:space="preserve">НОМАД ЕНЕРДЖИ КЪМПАНИ ЕООД </v>
      </c>
      <c r="B1134" s="89" t="str">
        <f t="shared" si="64"/>
        <v>205606662</v>
      </c>
      <c r="C1134" s="522">
        <f t="shared" si="65"/>
        <v>45107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 xml:space="preserve">НОМАД ЕНЕРДЖИ КЪМПАНИ ЕООД </v>
      </c>
      <c r="B1135" s="89" t="str">
        <f t="shared" si="64"/>
        <v>205606662</v>
      </c>
      <c r="C1135" s="522">
        <f t="shared" si="65"/>
        <v>45107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 xml:space="preserve">НОМАД ЕНЕРДЖИ КЪМПАНИ ЕООД </v>
      </c>
      <c r="B1136" s="89" t="str">
        <f t="shared" si="64"/>
        <v>205606662</v>
      </c>
      <c r="C1136" s="522">
        <f t="shared" si="65"/>
        <v>45107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0</v>
      </c>
    </row>
    <row r="1137" spans="1:8">
      <c r="A1137" s="89" t="str">
        <f t="shared" si="63"/>
        <v xml:space="preserve">НОМАД ЕНЕРДЖИ КЪМПАНИ ЕООД </v>
      </c>
      <c r="B1137" s="89" t="str">
        <f t="shared" si="64"/>
        <v>205606662</v>
      </c>
      <c r="C1137" s="522">
        <f t="shared" si="65"/>
        <v>45107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 xml:space="preserve">НОМАД ЕНЕРДЖИ КЪМПАНИ ЕООД </v>
      </c>
      <c r="B1138" s="89" t="str">
        <f t="shared" si="64"/>
        <v>205606662</v>
      </c>
      <c r="C1138" s="522">
        <f t="shared" si="65"/>
        <v>45107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 xml:space="preserve">НОМАД ЕНЕРДЖИ КЪМПАНИ ЕООД </v>
      </c>
      <c r="B1139" s="89" t="str">
        <f t="shared" si="64"/>
        <v>205606662</v>
      </c>
      <c r="C1139" s="522">
        <f t="shared" si="65"/>
        <v>45107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 xml:space="preserve">НОМАД ЕНЕРДЖИ КЪМПАНИ ЕООД </v>
      </c>
      <c r="B1140" s="89" t="str">
        <f t="shared" si="64"/>
        <v>205606662</v>
      </c>
      <c r="C1140" s="522">
        <f t="shared" si="65"/>
        <v>45107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 xml:space="preserve">НОМАД ЕНЕРДЖИ КЪМПАНИ ЕООД </v>
      </c>
      <c r="B1141" s="89" t="str">
        <f t="shared" si="64"/>
        <v>205606662</v>
      </c>
      <c r="C1141" s="522">
        <f t="shared" si="65"/>
        <v>45107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 xml:space="preserve">НОМАД ЕНЕРДЖИ КЪМПАНИ ЕООД </v>
      </c>
      <c r="B1142" s="89" t="str">
        <f t="shared" si="64"/>
        <v>205606662</v>
      </c>
      <c r="C1142" s="522">
        <f t="shared" si="65"/>
        <v>45107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 xml:space="preserve">НОМАД ЕНЕРДЖИ КЪМПАНИ ЕООД </v>
      </c>
      <c r="B1143" s="89" t="str">
        <f t="shared" si="64"/>
        <v>205606662</v>
      </c>
      <c r="C1143" s="522">
        <f t="shared" si="65"/>
        <v>45107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 xml:space="preserve">НОМАД ЕНЕРДЖИ КЪМПАНИ ЕООД </v>
      </c>
      <c r="B1144" s="89" t="str">
        <f t="shared" si="64"/>
        <v>205606662</v>
      </c>
      <c r="C1144" s="522">
        <f t="shared" si="65"/>
        <v>45107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 xml:space="preserve">НОМАД ЕНЕРДЖИ КЪМПАНИ ЕООД </v>
      </c>
      <c r="B1145" s="89" t="str">
        <f t="shared" si="64"/>
        <v>205606662</v>
      </c>
      <c r="C1145" s="522">
        <f t="shared" si="65"/>
        <v>45107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 xml:space="preserve">НОМАД ЕНЕРДЖИ КЪМПАНИ ЕООД </v>
      </c>
      <c r="B1146" s="89" t="str">
        <f t="shared" si="64"/>
        <v>205606662</v>
      </c>
      <c r="C1146" s="522">
        <f t="shared" si="65"/>
        <v>45107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 xml:space="preserve">НОМАД ЕНЕРДЖИ КЪМПАНИ ЕООД </v>
      </c>
      <c r="B1147" s="89" t="str">
        <f t="shared" si="64"/>
        <v>205606662</v>
      </c>
      <c r="C1147" s="522">
        <f t="shared" si="65"/>
        <v>45107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 xml:space="preserve">НОМАД ЕНЕРДЖИ КЪМПАНИ ЕООД </v>
      </c>
      <c r="B1148" s="89" t="str">
        <f t="shared" si="64"/>
        <v>205606662</v>
      </c>
      <c r="C1148" s="522">
        <f t="shared" si="65"/>
        <v>45107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 xml:space="preserve">НОМАД ЕНЕРДЖИ КЪМПАНИ ЕООД </v>
      </c>
      <c r="B1149" s="89" t="str">
        <f t="shared" si="64"/>
        <v>205606662</v>
      </c>
      <c r="C1149" s="522">
        <f t="shared" si="65"/>
        <v>45107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 xml:space="preserve">НОМАД ЕНЕРДЖИ КЪМПАНИ ЕООД </v>
      </c>
      <c r="B1150" s="89" t="str">
        <f t="shared" si="64"/>
        <v>205606662</v>
      </c>
      <c r="C1150" s="522">
        <f t="shared" si="65"/>
        <v>45107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 xml:space="preserve">НОМАД ЕНЕРДЖИ КЪМПАНИ ЕООД </v>
      </c>
      <c r="B1151" s="89" t="str">
        <f t="shared" si="64"/>
        <v>205606662</v>
      </c>
      <c r="C1151" s="522">
        <f t="shared" si="65"/>
        <v>45107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 xml:space="preserve">НОМАД ЕНЕРДЖИ КЪМПАНИ ЕООД </v>
      </c>
      <c r="B1152" s="89" t="str">
        <f t="shared" si="64"/>
        <v>205606662</v>
      </c>
      <c r="C1152" s="522">
        <f t="shared" si="65"/>
        <v>45107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 xml:space="preserve">НОМАД ЕНЕРДЖИ КЪМПАНИ ЕООД </v>
      </c>
      <c r="B1153" s="89" t="str">
        <f t="shared" si="64"/>
        <v>205606662</v>
      </c>
      <c r="C1153" s="522">
        <f t="shared" si="65"/>
        <v>45107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 xml:space="preserve">НОМАД ЕНЕРДЖИ КЪМПАНИ ЕООД </v>
      </c>
      <c r="B1154" s="89" t="str">
        <f t="shared" si="64"/>
        <v>205606662</v>
      </c>
      <c r="C1154" s="522">
        <f t="shared" si="65"/>
        <v>45107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 xml:space="preserve">НОМАД ЕНЕРДЖИ КЪМПАНИ ЕООД </v>
      </c>
      <c r="B1155" s="89" t="str">
        <f t="shared" si="64"/>
        <v>205606662</v>
      </c>
      <c r="C1155" s="522">
        <f t="shared" si="65"/>
        <v>45107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 xml:space="preserve">НОМАД ЕНЕРДЖИ КЪМПАНИ ЕООД </v>
      </c>
      <c r="B1156" s="89" t="str">
        <f t="shared" si="64"/>
        <v>205606662</v>
      </c>
      <c r="C1156" s="522">
        <f t="shared" si="65"/>
        <v>45107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 xml:space="preserve">НОМАД ЕНЕРДЖИ КЪМПАНИ ЕООД </v>
      </c>
      <c r="B1157" s="89" t="str">
        <f t="shared" si="64"/>
        <v>205606662</v>
      </c>
      <c r="C1157" s="522">
        <f t="shared" si="65"/>
        <v>45107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 xml:space="preserve">НОМАД ЕНЕРДЖИ КЪМПАНИ ЕООД </v>
      </c>
      <c r="B1158" s="89" t="str">
        <f t="shared" si="64"/>
        <v>205606662</v>
      </c>
      <c r="C1158" s="522">
        <f t="shared" si="65"/>
        <v>45107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 xml:space="preserve">НОМАД ЕНЕРДЖИ КЪМПАНИ ЕООД </v>
      </c>
      <c r="B1159" s="89" t="str">
        <f t="shared" si="64"/>
        <v>205606662</v>
      </c>
      <c r="C1159" s="522">
        <f t="shared" si="65"/>
        <v>45107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 xml:space="preserve">НОМАД ЕНЕРДЖИ КЪМПАНИ ЕООД </v>
      </c>
      <c r="B1160" s="89" t="str">
        <f t="shared" si="64"/>
        <v>205606662</v>
      </c>
      <c r="C1160" s="522">
        <f t="shared" si="65"/>
        <v>45107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 xml:space="preserve">НОМАД ЕНЕРДЖИ КЪМПАНИ ЕООД </v>
      </c>
      <c r="B1161" s="89" t="str">
        <f t="shared" si="64"/>
        <v>205606662</v>
      </c>
      <c r="C1161" s="522">
        <f t="shared" si="65"/>
        <v>45107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 xml:space="preserve">НОМАД ЕНЕРДЖИ КЪМПАНИ ЕООД </v>
      </c>
      <c r="B1162" s="89" t="str">
        <f t="shared" si="64"/>
        <v>205606662</v>
      </c>
      <c r="C1162" s="522">
        <f t="shared" si="65"/>
        <v>45107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 xml:space="preserve">НОМАД ЕНЕРДЖИ КЪМПАНИ ЕООД </v>
      </c>
      <c r="B1163" s="89" t="str">
        <f t="shared" si="64"/>
        <v>205606662</v>
      </c>
      <c r="C1163" s="522">
        <f t="shared" si="65"/>
        <v>45107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 xml:space="preserve">НОМАД ЕНЕРДЖИ КЪМПАНИ ЕООД </v>
      </c>
      <c r="B1164" s="89" t="str">
        <f t="shared" si="64"/>
        <v>205606662</v>
      </c>
      <c r="C1164" s="522">
        <f t="shared" si="65"/>
        <v>45107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 xml:space="preserve">НОМАД ЕНЕРДЖИ КЪМПАНИ ЕООД </v>
      </c>
      <c r="B1165" s="89" t="str">
        <f t="shared" si="64"/>
        <v>205606662</v>
      </c>
      <c r="C1165" s="522">
        <f t="shared" si="65"/>
        <v>45107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 xml:space="preserve">НОМАД ЕНЕРДЖИ КЪМПАНИ ЕООД </v>
      </c>
      <c r="B1166" s="89" t="str">
        <f t="shared" si="64"/>
        <v>205606662</v>
      </c>
      <c r="C1166" s="522">
        <f t="shared" si="65"/>
        <v>45107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 xml:space="preserve">НОМАД ЕНЕРДЖИ КЪМПАНИ ЕООД </v>
      </c>
      <c r="B1167" s="89" t="str">
        <f t="shared" si="64"/>
        <v>205606662</v>
      </c>
      <c r="C1167" s="522">
        <f t="shared" si="65"/>
        <v>45107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 xml:space="preserve">НОМАД ЕНЕРДЖИ КЪМПАНИ ЕООД </v>
      </c>
      <c r="B1168" s="89" t="str">
        <f t="shared" ref="B1168:B1195" si="67">pdeBulstat</f>
        <v>205606662</v>
      </c>
      <c r="C1168" s="522">
        <f t="shared" ref="C1168:C1195" si="68">endDate</f>
        <v>45107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 xml:space="preserve">НОМАД ЕНЕРДЖИ КЪМПАНИ ЕООД </v>
      </c>
      <c r="B1169" s="89" t="str">
        <f t="shared" si="67"/>
        <v>205606662</v>
      </c>
      <c r="C1169" s="522">
        <f t="shared" si="68"/>
        <v>45107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 xml:space="preserve">НОМАД ЕНЕРДЖИ КЪМПАНИ ЕООД </v>
      </c>
      <c r="B1170" s="89" t="str">
        <f t="shared" si="67"/>
        <v>205606662</v>
      </c>
      <c r="C1170" s="522">
        <f t="shared" si="68"/>
        <v>45107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 xml:space="preserve">НОМАД ЕНЕРДЖИ КЪМПАНИ ЕООД </v>
      </c>
      <c r="B1171" s="89" t="str">
        <f t="shared" si="67"/>
        <v>205606662</v>
      </c>
      <c r="C1171" s="522">
        <f t="shared" si="68"/>
        <v>45107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 xml:space="preserve">НОМАД ЕНЕРДЖИ КЪМПАНИ ЕООД </v>
      </c>
      <c r="B1172" s="89" t="str">
        <f t="shared" si="67"/>
        <v>205606662</v>
      </c>
      <c r="C1172" s="522">
        <f t="shared" si="68"/>
        <v>45107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 xml:space="preserve">НОМАД ЕНЕРДЖИ КЪМПАНИ ЕООД </v>
      </c>
      <c r="B1173" s="89" t="str">
        <f t="shared" si="67"/>
        <v>205606662</v>
      </c>
      <c r="C1173" s="522">
        <f t="shared" si="68"/>
        <v>45107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 xml:space="preserve">НОМАД ЕНЕРДЖИ КЪМПАНИ ЕООД </v>
      </c>
      <c r="B1174" s="89" t="str">
        <f t="shared" si="67"/>
        <v>205606662</v>
      </c>
      <c r="C1174" s="522">
        <f t="shared" si="68"/>
        <v>45107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 xml:space="preserve">НОМАД ЕНЕРДЖИ КЪМПАНИ ЕООД </v>
      </c>
      <c r="B1175" s="89" t="str">
        <f t="shared" si="67"/>
        <v>205606662</v>
      </c>
      <c r="C1175" s="522">
        <f t="shared" si="68"/>
        <v>45107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 xml:space="preserve">НОМАД ЕНЕРДЖИ КЪМПАНИ ЕООД </v>
      </c>
      <c r="B1176" s="89" t="str">
        <f t="shared" si="67"/>
        <v>205606662</v>
      </c>
      <c r="C1176" s="522">
        <f t="shared" si="68"/>
        <v>45107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 xml:space="preserve">НОМАД ЕНЕРДЖИ КЪМПАНИ ЕООД </v>
      </c>
      <c r="B1177" s="89" t="str">
        <f t="shared" si="67"/>
        <v>205606662</v>
      </c>
      <c r="C1177" s="522">
        <f t="shared" si="68"/>
        <v>45107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 xml:space="preserve">НОМАД ЕНЕРДЖИ КЪМПАНИ ЕООД </v>
      </c>
      <c r="B1178" s="89" t="str">
        <f t="shared" si="67"/>
        <v>205606662</v>
      </c>
      <c r="C1178" s="522">
        <f t="shared" si="68"/>
        <v>45107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 xml:space="preserve">НОМАД ЕНЕРДЖИ КЪМПАНИ ЕООД </v>
      </c>
      <c r="B1179" s="89" t="str">
        <f t="shared" si="67"/>
        <v>205606662</v>
      </c>
      <c r="C1179" s="522">
        <f t="shared" si="68"/>
        <v>45107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 xml:space="preserve">НОМАД ЕНЕРДЖИ КЪМПАНИ ЕООД </v>
      </c>
      <c r="B1180" s="89" t="str">
        <f t="shared" si="67"/>
        <v>205606662</v>
      </c>
      <c r="C1180" s="522">
        <f t="shared" si="68"/>
        <v>45107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 xml:space="preserve">НОМАД ЕНЕРДЖИ КЪМПАНИ ЕООД </v>
      </c>
      <c r="B1181" s="89" t="str">
        <f t="shared" si="67"/>
        <v>205606662</v>
      </c>
      <c r="C1181" s="522">
        <f t="shared" si="68"/>
        <v>45107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 xml:space="preserve">НОМАД ЕНЕРДЖИ КЪМПАНИ ЕООД </v>
      </c>
      <c r="B1182" s="89" t="str">
        <f t="shared" si="67"/>
        <v>205606662</v>
      </c>
      <c r="C1182" s="522">
        <f t="shared" si="68"/>
        <v>45107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0</v>
      </c>
    </row>
    <row r="1183" spans="1:8">
      <c r="A1183" s="89" t="str">
        <f t="shared" si="66"/>
        <v xml:space="preserve">НОМАД ЕНЕРДЖИ КЪМПАНИ ЕООД </v>
      </c>
      <c r="B1183" s="89" t="str">
        <f t="shared" si="67"/>
        <v>205606662</v>
      </c>
      <c r="C1183" s="522">
        <f t="shared" si="68"/>
        <v>45107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0</v>
      </c>
    </row>
    <row r="1184" spans="1:8">
      <c r="A1184" s="89" t="str">
        <f t="shared" si="66"/>
        <v xml:space="preserve">НОМАД ЕНЕРДЖИ КЪМПАНИ ЕООД </v>
      </c>
      <c r="B1184" s="89" t="str">
        <f t="shared" si="67"/>
        <v>205606662</v>
      </c>
      <c r="C1184" s="522">
        <f t="shared" si="68"/>
        <v>45107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 xml:space="preserve">НОМАД ЕНЕРДЖИ КЪМПАНИ ЕООД </v>
      </c>
      <c r="B1185" s="89" t="str">
        <f t="shared" si="67"/>
        <v>205606662</v>
      </c>
      <c r="C1185" s="522">
        <f t="shared" si="68"/>
        <v>45107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 xml:space="preserve">НОМАД ЕНЕРДЖИ КЪМПАНИ ЕООД </v>
      </c>
      <c r="B1186" s="89" t="str">
        <f t="shared" si="67"/>
        <v>205606662</v>
      </c>
      <c r="C1186" s="522">
        <f t="shared" si="68"/>
        <v>45107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0</v>
      </c>
    </row>
    <row r="1187" spans="1:8">
      <c r="A1187" s="89" t="str">
        <f t="shared" si="66"/>
        <v xml:space="preserve">НОМАД ЕНЕРДЖИ КЪМПАНИ ЕООД </v>
      </c>
      <c r="B1187" s="89" t="str">
        <f t="shared" si="67"/>
        <v>205606662</v>
      </c>
      <c r="C1187" s="522">
        <f t="shared" si="68"/>
        <v>45107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0</v>
      </c>
    </row>
    <row r="1188" spans="1:8">
      <c r="A1188" s="89" t="str">
        <f t="shared" si="66"/>
        <v xml:space="preserve">НОМАД ЕНЕРДЖИ КЪМПАНИ ЕООД </v>
      </c>
      <c r="B1188" s="89" t="str">
        <f t="shared" si="67"/>
        <v>205606662</v>
      </c>
      <c r="C1188" s="522">
        <f t="shared" si="68"/>
        <v>45107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 xml:space="preserve">НОМАД ЕНЕРДЖИ КЪМПАНИ ЕООД </v>
      </c>
      <c r="B1189" s="89" t="str">
        <f t="shared" si="67"/>
        <v>205606662</v>
      </c>
      <c r="C1189" s="522">
        <f t="shared" si="68"/>
        <v>45107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 xml:space="preserve">НОМАД ЕНЕРДЖИ КЪМПАНИ ЕООД </v>
      </c>
      <c r="B1190" s="89" t="str">
        <f t="shared" si="67"/>
        <v>205606662</v>
      </c>
      <c r="C1190" s="522">
        <f t="shared" si="68"/>
        <v>45107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 xml:space="preserve">НОМАД ЕНЕРДЖИ КЪМПАНИ ЕООД </v>
      </c>
      <c r="B1191" s="89" t="str">
        <f t="shared" si="67"/>
        <v>205606662</v>
      </c>
      <c r="C1191" s="522">
        <f t="shared" si="68"/>
        <v>45107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 xml:space="preserve">НОМАД ЕНЕРДЖИ КЪМПАНИ ЕООД </v>
      </c>
      <c r="B1192" s="89" t="str">
        <f t="shared" si="67"/>
        <v>205606662</v>
      </c>
      <c r="C1192" s="522">
        <f t="shared" si="68"/>
        <v>45107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 xml:space="preserve">НОМАД ЕНЕРДЖИ КЪМПАНИ ЕООД </v>
      </c>
      <c r="B1193" s="89" t="str">
        <f t="shared" si="67"/>
        <v>205606662</v>
      </c>
      <c r="C1193" s="522">
        <f t="shared" si="68"/>
        <v>45107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 xml:space="preserve">НОМАД ЕНЕРДЖИ КЪМПАНИ ЕООД </v>
      </c>
      <c r="B1194" s="89" t="str">
        <f t="shared" si="67"/>
        <v>205606662</v>
      </c>
      <c r="C1194" s="522">
        <f t="shared" si="68"/>
        <v>45107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0</v>
      </c>
    </row>
    <row r="1195" spans="1:8">
      <c r="A1195" s="89" t="str">
        <f t="shared" si="66"/>
        <v xml:space="preserve">НОМАД ЕНЕРДЖИ КЪМПАНИ ЕООД </v>
      </c>
      <c r="B1195" s="89" t="str">
        <f t="shared" si="67"/>
        <v>205606662</v>
      </c>
      <c r="C1195" s="522">
        <f t="shared" si="68"/>
        <v>45107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0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 xml:space="preserve">НОМАД ЕНЕРДЖИ КЪМПАНИ ЕООД </v>
      </c>
      <c r="B1197" s="89" t="str">
        <f t="shared" ref="B1197:B1228" si="70">pdeBulstat</f>
        <v>205606662</v>
      </c>
      <c r="C1197" s="522">
        <f t="shared" ref="C1197:C1228" si="71">endDate</f>
        <v>45107</v>
      </c>
      <c r="D1197" s="89" t="s">
        <v>763</v>
      </c>
      <c r="E1197" s="89">
        <v>1</v>
      </c>
      <c r="F1197" s="89" t="s">
        <v>762</v>
      </c>
      <c r="H1197" s="444">
        <f>'Справка 8'!C13</f>
        <v>0</v>
      </c>
    </row>
    <row r="1198" spans="1:8">
      <c r="A1198" s="89" t="str">
        <f t="shared" si="69"/>
        <v xml:space="preserve">НОМАД ЕНЕРДЖИ КЪМПАНИ ЕООД </v>
      </c>
      <c r="B1198" s="89" t="str">
        <f t="shared" si="70"/>
        <v>205606662</v>
      </c>
      <c r="C1198" s="522">
        <f t="shared" si="71"/>
        <v>45107</v>
      </c>
      <c r="D1198" s="89" t="s">
        <v>765</v>
      </c>
      <c r="E1198" s="89">
        <v>1</v>
      </c>
      <c r="F1198" s="89" t="s">
        <v>764</v>
      </c>
      <c r="H1198" s="444">
        <f>'Справка 8'!C14</f>
        <v>0</v>
      </c>
    </row>
    <row r="1199" spans="1:8">
      <c r="A1199" s="89" t="str">
        <f t="shared" si="69"/>
        <v xml:space="preserve">НОМАД ЕНЕРДЖИ КЪМПАНИ ЕООД </v>
      </c>
      <c r="B1199" s="89" t="str">
        <f t="shared" si="70"/>
        <v>205606662</v>
      </c>
      <c r="C1199" s="522">
        <f t="shared" si="71"/>
        <v>45107</v>
      </c>
      <c r="D1199" s="89" t="s">
        <v>766</v>
      </c>
      <c r="E1199" s="89">
        <v>1</v>
      </c>
      <c r="F1199" s="89" t="s">
        <v>572</v>
      </c>
      <c r="H1199" s="444">
        <f>'Справка 8'!C15</f>
        <v>0</v>
      </c>
    </row>
    <row r="1200" spans="1:8">
      <c r="A1200" s="89" t="str">
        <f t="shared" si="69"/>
        <v xml:space="preserve">НОМАД ЕНЕРДЖИ КЪМПАНИ ЕООД </v>
      </c>
      <c r="B1200" s="89" t="str">
        <f t="shared" si="70"/>
        <v>205606662</v>
      </c>
      <c r="C1200" s="522">
        <f t="shared" si="71"/>
        <v>45107</v>
      </c>
      <c r="D1200" s="89" t="s">
        <v>768</v>
      </c>
      <c r="E1200" s="89">
        <v>1</v>
      </c>
      <c r="F1200" s="89" t="s">
        <v>767</v>
      </c>
      <c r="H1200" s="444">
        <f>'Справка 8'!C16</f>
        <v>0</v>
      </c>
    </row>
    <row r="1201" spans="1:8">
      <c r="A1201" s="89" t="str">
        <f t="shared" si="69"/>
        <v xml:space="preserve">НОМАД ЕНЕРДЖИ КЪМПАНИ ЕООД </v>
      </c>
      <c r="B1201" s="89" t="str">
        <f t="shared" si="70"/>
        <v>205606662</v>
      </c>
      <c r="C1201" s="522">
        <f t="shared" si="71"/>
        <v>45107</v>
      </c>
      <c r="D1201" s="89" t="s">
        <v>769</v>
      </c>
      <c r="E1201" s="89">
        <v>1</v>
      </c>
      <c r="F1201" s="89" t="s">
        <v>79</v>
      </c>
      <c r="H1201" s="444">
        <f>'Справка 8'!C17</f>
        <v>0</v>
      </c>
    </row>
    <row r="1202" spans="1:8">
      <c r="A1202" s="89" t="str">
        <f t="shared" si="69"/>
        <v xml:space="preserve">НОМАД ЕНЕРДЖИ КЪМПАНИ ЕООД </v>
      </c>
      <c r="B1202" s="89" t="str">
        <f t="shared" si="70"/>
        <v>205606662</v>
      </c>
      <c r="C1202" s="522">
        <f t="shared" si="71"/>
        <v>45107</v>
      </c>
      <c r="D1202" s="89" t="s">
        <v>770</v>
      </c>
      <c r="E1202" s="89">
        <v>1</v>
      </c>
      <c r="F1202" s="89" t="s">
        <v>761</v>
      </c>
      <c r="H1202" s="444">
        <f>'Справка 8'!C18</f>
        <v>0</v>
      </c>
    </row>
    <row r="1203" spans="1:8">
      <c r="A1203" s="89" t="str">
        <f t="shared" si="69"/>
        <v xml:space="preserve">НОМАД ЕНЕРДЖИ КЪМПАНИ ЕООД </v>
      </c>
      <c r="B1203" s="89" t="str">
        <f t="shared" si="70"/>
        <v>205606662</v>
      </c>
      <c r="C1203" s="522">
        <f t="shared" si="71"/>
        <v>45107</v>
      </c>
      <c r="D1203" s="89" t="s">
        <v>772</v>
      </c>
      <c r="E1203" s="89">
        <v>1</v>
      </c>
      <c r="F1203" s="89" t="s">
        <v>762</v>
      </c>
      <c r="H1203" s="444">
        <f>'Справка 8'!C20</f>
        <v>0</v>
      </c>
    </row>
    <row r="1204" spans="1:8">
      <c r="A1204" s="89" t="str">
        <f t="shared" si="69"/>
        <v xml:space="preserve">НОМАД ЕНЕРДЖИ КЪМПАНИ ЕООД </v>
      </c>
      <c r="B1204" s="89" t="str">
        <f t="shared" si="70"/>
        <v>205606662</v>
      </c>
      <c r="C1204" s="522">
        <f t="shared" si="71"/>
        <v>45107</v>
      </c>
      <c r="D1204" s="89" t="s">
        <v>774</v>
      </c>
      <c r="E1204" s="89">
        <v>1</v>
      </c>
      <c r="F1204" s="89" t="s">
        <v>773</v>
      </c>
      <c r="H1204" s="444">
        <f>'Справка 8'!C21</f>
        <v>0</v>
      </c>
    </row>
    <row r="1205" spans="1:8">
      <c r="A1205" s="89" t="str">
        <f t="shared" si="69"/>
        <v xml:space="preserve">НОМАД ЕНЕРДЖИ КЪМПАНИ ЕООД </v>
      </c>
      <c r="B1205" s="89" t="str">
        <f t="shared" si="70"/>
        <v>205606662</v>
      </c>
      <c r="C1205" s="522">
        <f t="shared" si="71"/>
        <v>45107</v>
      </c>
      <c r="D1205" s="89" t="s">
        <v>776</v>
      </c>
      <c r="E1205" s="89">
        <v>1</v>
      </c>
      <c r="F1205" s="89" t="s">
        <v>775</v>
      </c>
      <c r="H1205" s="444">
        <f>'Справка 8'!C22</f>
        <v>0</v>
      </c>
    </row>
    <row r="1206" spans="1:8">
      <c r="A1206" s="89" t="str">
        <f t="shared" si="69"/>
        <v xml:space="preserve">НОМАД ЕНЕРДЖИ КЪМПАНИ ЕООД </v>
      </c>
      <c r="B1206" s="89" t="str">
        <f t="shared" si="70"/>
        <v>205606662</v>
      </c>
      <c r="C1206" s="522">
        <f t="shared" si="71"/>
        <v>45107</v>
      </c>
      <c r="D1206" s="89" t="s">
        <v>778</v>
      </c>
      <c r="E1206" s="89">
        <v>1</v>
      </c>
      <c r="F1206" s="89" t="s">
        <v>777</v>
      </c>
      <c r="H1206" s="444">
        <f>'Справка 8'!C23</f>
        <v>0</v>
      </c>
    </row>
    <row r="1207" spans="1:8">
      <c r="A1207" s="89" t="str">
        <f t="shared" si="69"/>
        <v xml:space="preserve">НОМАД ЕНЕРДЖИ КЪМПАНИ ЕООД </v>
      </c>
      <c r="B1207" s="89" t="str">
        <f t="shared" si="70"/>
        <v>205606662</v>
      </c>
      <c r="C1207" s="522">
        <f t="shared" si="71"/>
        <v>45107</v>
      </c>
      <c r="D1207" s="89" t="s">
        <v>780</v>
      </c>
      <c r="E1207" s="89">
        <v>1</v>
      </c>
      <c r="F1207" s="89" t="s">
        <v>779</v>
      </c>
      <c r="H1207" s="444">
        <f>'Справка 8'!C24</f>
        <v>0</v>
      </c>
    </row>
    <row r="1208" spans="1:8">
      <c r="A1208" s="89" t="str">
        <f t="shared" si="69"/>
        <v xml:space="preserve">НОМАД ЕНЕРДЖИ КЪМПАНИ ЕООД </v>
      </c>
      <c r="B1208" s="89" t="str">
        <f t="shared" si="70"/>
        <v>205606662</v>
      </c>
      <c r="C1208" s="522">
        <f t="shared" si="71"/>
        <v>45107</v>
      </c>
      <c r="D1208" s="89" t="s">
        <v>782</v>
      </c>
      <c r="E1208" s="89">
        <v>1</v>
      </c>
      <c r="F1208" s="89" t="s">
        <v>781</v>
      </c>
      <c r="H1208" s="444">
        <f>'Справка 8'!C25</f>
        <v>0</v>
      </c>
    </row>
    <row r="1209" spans="1:8">
      <c r="A1209" s="89" t="str">
        <f t="shared" si="69"/>
        <v xml:space="preserve">НОМАД ЕНЕРДЖИ КЪМПАНИ ЕООД </v>
      </c>
      <c r="B1209" s="89" t="str">
        <f t="shared" si="70"/>
        <v>205606662</v>
      </c>
      <c r="C1209" s="522">
        <f t="shared" si="71"/>
        <v>45107</v>
      </c>
      <c r="D1209" s="89" t="s">
        <v>784</v>
      </c>
      <c r="E1209" s="89">
        <v>1</v>
      </c>
      <c r="F1209" s="89" t="s">
        <v>783</v>
      </c>
      <c r="H1209" s="444">
        <f>'Справка 8'!C26</f>
        <v>0</v>
      </c>
    </row>
    <row r="1210" spans="1:8">
      <c r="A1210" s="89" t="str">
        <f t="shared" si="69"/>
        <v xml:space="preserve">НОМАД ЕНЕРДЖИ КЪМПАНИ ЕООД </v>
      </c>
      <c r="B1210" s="89" t="str">
        <f t="shared" si="70"/>
        <v>205606662</v>
      </c>
      <c r="C1210" s="522">
        <f t="shared" si="71"/>
        <v>45107</v>
      </c>
      <c r="D1210" s="89" t="s">
        <v>786</v>
      </c>
      <c r="E1210" s="89">
        <v>1</v>
      </c>
      <c r="F1210" s="89" t="s">
        <v>771</v>
      </c>
      <c r="H1210" s="444">
        <f>'Справка 8'!C27</f>
        <v>0</v>
      </c>
    </row>
    <row r="1211" spans="1:8">
      <c r="A1211" s="89" t="str">
        <f t="shared" si="69"/>
        <v xml:space="preserve">НОМАД ЕНЕРДЖИ КЪМПАНИ ЕООД </v>
      </c>
      <c r="B1211" s="89" t="str">
        <f t="shared" si="70"/>
        <v>205606662</v>
      </c>
      <c r="C1211" s="522">
        <f t="shared" si="71"/>
        <v>45107</v>
      </c>
      <c r="D1211" s="89" t="s">
        <v>763</v>
      </c>
      <c r="E1211" s="89">
        <v>2</v>
      </c>
      <c r="F1211" s="89" t="s">
        <v>762</v>
      </c>
      <c r="H1211" s="444">
        <f>'Справка 8'!D13</f>
        <v>0</v>
      </c>
    </row>
    <row r="1212" spans="1:8">
      <c r="A1212" s="89" t="str">
        <f t="shared" si="69"/>
        <v xml:space="preserve">НОМАД ЕНЕРДЖИ КЪМПАНИ ЕООД </v>
      </c>
      <c r="B1212" s="89" t="str">
        <f t="shared" si="70"/>
        <v>205606662</v>
      </c>
      <c r="C1212" s="522">
        <f t="shared" si="71"/>
        <v>45107</v>
      </c>
      <c r="D1212" s="89" t="s">
        <v>765</v>
      </c>
      <c r="E1212" s="89">
        <v>2</v>
      </c>
      <c r="F1212" s="89" t="s">
        <v>764</v>
      </c>
      <c r="H1212" s="444">
        <f>'Справка 8'!D14</f>
        <v>0</v>
      </c>
    </row>
    <row r="1213" spans="1:8">
      <c r="A1213" s="89" t="str">
        <f t="shared" si="69"/>
        <v xml:space="preserve">НОМАД ЕНЕРДЖИ КЪМПАНИ ЕООД </v>
      </c>
      <c r="B1213" s="89" t="str">
        <f t="shared" si="70"/>
        <v>205606662</v>
      </c>
      <c r="C1213" s="522">
        <f t="shared" si="71"/>
        <v>45107</v>
      </c>
      <c r="D1213" s="89" t="s">
        <v>766</v>
      </c>
      <c r="E1213" s="89">
        <v>2</v>
      </c>
      <c r="F1213" s="89" t="s">
        <v>572</v>
      </c>
      <c r="H1213" s="444">
        <f>'Справка 8'!D15</f>
        <v>0</v>
      </c>
    </row>
    <row r="1214" spans="1:8">
      <c r="A1214" s="89" t="str">
        <f t="shared" si="69"/>
        <v xml:space="preserve">НОМАД ЕНЕРДЖИ КЪМПАНИ ЕООД </v>
      </c>
      <c r="B1214" s="89" t="str">
        <f t="shared" si="70"/>
        <v>205606662</v>
      </c>
      <c r="C1214" s="522">
        <f t="shared" si="71"/>
        <v>45107</v>
      </c>
      <c r="D1214" s="89" t="s">
        <v>768</v>
      </c>
      <c r="E1214" s="89">
        <v>2</v>
      </c>
      <c r="F1214" s="89" t="s">
        <v>767</v>
      </c>
      <c r="H1214" s="444">
        <f>'Справка 8'!D16</f>
        <v>0</v>
      </c>
    </row>
    <row r="1215" spans="1:8">
      <c r="A1215" s="89" t="str">
        <f t="shared" si="69"/>
        <v xml:space="preserve">НОМАД ЕНЕРДЖИ КЪМПАНИ ЕООД </v>
      </c>
      <c r="B1215" s="89" t="str">
        <f t="shared" si="70"/>
        <v>205606662</v>
      </c>
      <c r="C1215" s="522">
        <f t="shared" si="71"/>
        <v>45107</v>
      </c>
      <c r="D1215" s="89" t="s">
        <v>769</v>
      </c>
      <c r="E1215" s="89">
        <v>2</v>
      </c>
      <c r="F1215" s="89" t="s">
        <v>79</v>
      </c>
      <c r="H1215" s="444">
        <f>'Справка 8'!D17</f>
        <v>0</v>
      </c>
    </row>
    <row r="1216" spans="1:8">
      <c r="A1216" s="89" t="str">
        <f t="shared" si="69"/>
        <v xml:space="preserve">НОМАД ЕНЕРДЖИ КЪМПАНИ ЕООД </v>
      </c>
      <c r="B1216" s="89" t="str">
        <f t="shared" si="70"/>
        <v>205606662</v>
      </c>
      <c r="C1216" s="522">
        <f t="shared" si="71"/>
        <v>45107</v>
      </c>
      <c r="D1216" s="89" t="s">
        <v>770</v>
      </c>
      <c r="E1216" s="89">
        <v>2</v>
      </c>
      <c r="F1216" s="89" t="s">
        <v>761</v>
      </c>
      <c r="H1216" s="444">
        <f>'Справка 8'!D18</f>
        <v>0</v>
      </c>
    </row>
    <row r="1217" spans="1:8">
      <c r="A1217" s="89" t="str">
        <f t="shared" si="69"/>
        <v xml:space="preserve">НОМАД ЕНЕРДЖИ КЪМПАНИ ЕООД </v>
      </c>
      <c r="B1217" s="89" t="str">
        <f t="shared" si="70"/>
        <v>205606662</v>
      </c>
      <c r="C1217" s="522">
        <f t="shared" si="71"/>
        <v>45107</v>
      </c>
      <c r="D1217" s="89" t="s">
        <v>772</v>
      </c>
      <c r="E1217" s="89">
        <v>2</v>
      </c>
      <c r="F1217" s="89" t="s">
        <v>762</v>
      </c>
      <c r="H1217" s="444">
        <f>'Справка 8'!D20</f>
        <v>0</v>
      </c>
    </row>
    <row r="1218" spans="1:8">
      <c r="A1218" s="89" t="str">
        <f t="shared" si="69"/>
        <v xml:space="preserve">НОМАД ЕНЕРДЖИ КЪМПАНИ ЕООД </v>
      </c>
      <c r="B1218" s="89" t="str">
        <f t="shared" si="70"/>
        <v>205606662</v>
      </c>
      <c r="C1218" s="522">
        <f t="shared" si="71"/>
        <v>45107</v>
      </c>
      <c r="D1218" s="89" t="s">
        <v>774</v>
      </c>
      <c r="E1218" s="89">
        <v>2</v>
      </c>
      <c r="F1218" s="89" t="s">
        <v>773</v>
      </c>
      <c r="H1218" s="444">
        <f>'Справка 8'!D21</f>
        <v>0</v>
      </c>
    </row>
    <row r="1219" spans="1:8">
      <c r="A1219" s="89" t="str">
        <f t="shared" si="69"/>
        <v xml:space="preserve">НОМАД ЕНЕРДЖИ КЪМПАНИ ЕООД </v>
      </c>
      <c r="B1219" s="89" t="str">
        <f t="shared" si="70"/>
        <v>205606662</v>
      </c>
      <c r="C1219" s="522">
        <f t="shared" si="71"/>
        <v>45107</v>
      </c>
      <c r="D1219" s="89" t="s">
        <v>776</v>
      </c>
      <c r="E1219" s="89">
        <v>2</v>
      </c>
      <c r="F1219" s="89" t="s">
        <v>775</v>
      </c>
      <c r="H1219" s="444">
        <f>'Справка 8'!D22</f>
        <v>0</v>
      </c>
    </row>
    <row r="1220" spans="1:8">
      <c r="A1220" s="89" t="str">
        <f t="shared" si="69"/>
        <v xml:space="preserve">НОМАД ЕНЕРДЖИ КЪМПАНИ ЕООД </v>
      </c>
      <c r="B1220" s="89" t="str">
        <f t="shared" si="70"/>
        <v>205606662</v>
      </c>
      <c r="C1220" s="522">
        <f t="shared" si="71"/>
        <v>45107</v>
      </c>
      <c r="D1220" s="89" t="s">
        <v>778</v>
      </c>
      <c r="E1220" s="89">
        <v>2</v>
      </c>
      <c r="F1220" s="89" t="s">
        <v>777</v>
      </c>
      <c r="H1220" s="444">
        <f>'Справка 8'!D23</f>
        <v>0</v>
      </c>
    </row>
    <row r="1221" spans="1:8">
      <c r="A1221" s="89" t="str">
        <f t="shared" si="69"/>
        <v xml:space="preserve">НОМАД ЕНЕРДЖИ КЪМПАНИ ЕООД </v>
      </c>
      <c r="B1221" s="89" t="str">
        <f t="shared" si="70"/>
        <v>205606662</v>
      </c>
      <c r="C1221" s="522">
        <f t="shared" si="71"/>
        <v>45107</v>
      </c>
      <c r="D1221" s="89" t="s">
        <v>780</v>
      </c>
      <c r="E1221" s="89">
        <v>2</v>
      </c>
      <c r="F1221" s="89" t="s">
        <v>779</v>
      </c>
      <c r="H1221" s="444">
        <f>'Справка 8'!D24</f>
        <v>0</v>
      </c>
    </row>
    <row r="1222" spans="1:8">
      <c r="A1222" s="89" t="str">
        <f t="shared" si="69"/>
        <v xml:space="preserve">НОМАД ЕНЕРДЖИ КЪМПАНИ ЕООД </v>
      </c>
      <c r="B1222" s="89" t="str">
        <f t="shared" si="70"/>
        <v>205606662</v>
      </c>
      <c r="C1222" s="522">
        <f t="shared" si="71"/>
        <v>45107</v>
      </c>
      <c r="D1222" s="89" t="s">
        <v>782</v>
      </c>
      <c r="E1222" s="89">
        <v>2</v>
      </c>
      <c r="F1222" s="89" t="s">
        <v>781</v>
      </c>
      <c r="H1222" s="444">
        <f>'Справка 8'!D25</f>
        <v>0</v>
      </c>
    </row>
    <row r="1223" spans="1:8">
      <c r="A1223" s="89" t="str">
        <f t="shared" si="69"/>
        <v xml:space="preserve">НОМАД ЕНЕРДЖИ КЪМПАНИ ЕООД </v>
      </c>
      <c r="B1223" s="89" t="str">
        <f t="shared" si="70"/>
        <v>205606662</v>
      </c>
      <c r="C1223" s="522">
        <f t="shared" si="71"/>
        <v>45107</v>
      </c>
      <c r="D1223" s="89" t="s">
        <v>784</v>
      </c>
      <c r="E1223" s="89">
        <v>2</v>
      </c>
      <c r="F1223" s="89" t="s">
        <v>783</v>
      </c>
      <c r="H1223" s="444">
        <f>'Справка 8'!D26</f>
        <v>0</v>
      </c>
    </row>
    <row r="1224" spans="1:8">
      <c r="A1224" s="89" t="str">
        <f t="shared" si="69"/>
        <v xml:space="preserve">НОМАД ЕНЕРДЖИ КЪМПАНИ ЕООД </v>
      </c>
      <c r="B1224" s="89" t="str">
        <f t="shared" si="70"/>
        <v>205606662</v>
      </c>
      <c r="C1224" s="522">
        <f t="shared" si="71"/>
        <v>45107</v>
      </c>
      <c r="D1224" s="89" t="s">
        <v>786</v>
      </c>
      <c r="E1224" s="89">
        <v>2</v>
      </c>
      <c r="F1224" s="89" t="s">
        <v>771</v>
      </c>
      <c r="H1224" s="444">
        <f>'Справка 8'!D27</f>
        <v>0</v>
      </c>
    </row>
    <row r="1225" spans="1:8">
      <c r="A1225" s="89" t="str">
        <f t="shared" si="69"/>
        <v xml:space="preserve">НОМАД ЕНЕРДЖИ КЪМПАНИ ЕООД </v>
      </c>
      <c r="B1225" s="89" t="str">
        <f t="shared" si="70"/>
        <v>205606662</v>
      </c>
      <c r="C1225" s="522">
        <f t="shared" si="71"/>
        <v>45107</v>
      </c>
      <c r="D1225" s="89" t="s">
        <v>763</v>
      </c>
      <c r="E1225" s="89">
        <v>3</v>
      </c>
      <c r="F1225" s="89" t="s">
        <v>762</v>
      </c>
      <c r="H1225" s="444">
        <f>'Справка 8'!E13</f>
        <v>0</v>
      </c>
    </row>
    <row r="1226" spans="1:8">
      <c r="A1226" s="89" t="str">
        <f t="shared" si="69"/>
        <v xml:space="preserve">НОМАД ЕНЕРДЖИ КЪМПАНИ ЕООД </v>
      </c>
      <c r="B1226" s="89" t="str">
        <f t="shared" si="70"/>
        <v>205606662</v>
      </c>
      <c r="C1226" s="522">
        <f t="shared" si="71"/>
        <v>45107</v>
      </c>
      <c r="D1226" s="89" t="s">
        <v>765</v>
      </c>
      <c r="E1226" s="89">
        <v>3</v>
      </c>
      <c r="F1226" s="89" t="s">
        <v>764</v>
      </c>
      <c r="H1226" s="444">
        <f>'Справка 8'!E14</f>
        <v>0</v>
      </c>
    </row>
    <row r="1227" spans="1:8">
      <c r="A1227" s="89" t="str">
        <f t="shared" si="69"/>
        <v xml:space="preserve">НОМАД ЕНЕРДЖИ КЪМПАНИ ЕООД </v>
      </c>
      <c r="B1227" s="89" t="str">
        <f t="shared" si="70"/>
        <v>205606662</v>
      </c>
      <c r="C1227" s="522">
        <f t="shared" si="71"/>
        <v>45107</v>
      </c>
      <c r="D1227" s="89" t="s">
        <v>766</v>
      </c>
      <c r="E1227" s="89">
        <v>3</v>
      </c>
      <c r="F1227" s="89" t="s">
        <v>572</v>
      </c>
      <c r="H1227" s="444">
        <f>'Справка 8'!E15</f>
        <v>0</v>
      </c>
    </row>
    <row r="1228" spans="1:8">
      <c r="A1228" s="89" t="str">
        <f t="shared" si="69"/>
        <v xml:space="preserve">НОМАД ЕНЕРДЖИ КЪМПАНИ ЕООД </v>
      </c>
      <c r="B1228" s="89" t="str">
        <f t="shared" si="70"/>
        <v>205606662</v>
      </c>
      <c r="C1228" s="522">
        <f t="shared" si="71"/>
        <v>45107</v>
      </c>
      <c r="D1228" s="89" t="s">
        <v>768</v>
      </c>
      <c r="E1228" s="89">
        <v>3</v>
      </c>
      <c r="F1228" s="89" t="s">
        <v>767</v>
      </c>
      <c r="H1228" s="444">
        <f>'Справка 8'!E16</f>
        <v>0</v>
      </c>
    </row>
    <row r="1229" spans="1:8">
      <c r="A1229" s="89" t="str">
        <f t="shared" ref="A1229:A1260" si="72">pdeName</f>
        <v xml:space="preserve">НОМАД ЕНЕРДЖИ КЪМПАНИ ЕООД </v>
      </c>
      <c r="B1229" s="89" t="str">
        <f t="shared" ref="B1229:B1260" si="73">pdeBulstat</f>
        <v>205606662</v>
      </c>
      <c r="C1229" s="522">
        <f t="shared" ref="C1229:C1260" si="74">endDate</f>
        <v>45107</v>
      </c>
      <c r="D1229" s="89" t="s">
        <v>769</v>
      </c>
      <c r="E1229" s="89">
        <v>3</v>
      </c>
      <c r="F1229" s="89" t="s">
        <v>79</v>
      </c>
      <c r="H1229" s="444">
        <f>'Справка 8'!E17</f>
        <v>0</v>
      </c>
    </row>
    <row r="1230" spans="1:8">
      <c r="A1230" s="89" t="str">
        <f t="shared" si="72"/>
        <v xml:space="preserve">НОМАД ЕНЕРДЖИ КЪМПАНИ ЕООД </v>
      </c>
      <c r="B1230" s="89" t="str">
        <f t="shared" si="73"/>
        <v>205606662</v>
      </c>
      <c r="C1230" s="522">
        <f t="shared" si="74"/>
        <v>45107</v>
      </c>
      <c r="D1230" s="89" t="s">
        <v>770</v>
      </c>
      <c r="E1230" s="89">
        <v>3</v>
      </c>
      <c r="F1230" s="89" t="s">
        <v>761</v>
      </c>
      <c r="H1230" s="444">
        <f>'Справка 8'!E18</f>
        <v>0</v>
      </c>
    </row>
    <row r="1231" spans="1:8">
      <c r="A1231" s="89" t="str">
        <f t="shared" si="72"/>
        <v xml:space="preserve">НОМАД ЕНЕРДЖИ КЪМПАНИ ЕООД </v>
      </c>
      <c r="B1231" s="89" t="str">
        <f t="shared" si="73"/>
        <v>205606662</v>
      </c>
      <c r="C1231" s="522">
        <f t="shared" si="74"/>
        <v>45107</v>
      </c>
      <c r="D1231" s="89" t="s">
        <v>772</v>
      </c>
      <c r="E1231" s="89">
        <v>3</v>
      </c>
      <c r="F1231" s="89" t="s">
        <v>762</v>
      </c>
      <c r="H1231" s="444">
        <f>'Справка 8'!E20</f>
        <v>0</v>
      </c>
    </row>
    <row r="1232" spans="1:8">
      <c r="A1232" s="89" t="str">
        <f t="shared" si="72"/>
        <v xml:space="preserve">НОМАД ЕНЕРДЖИ КЪМПАНИ ЕООД </v>
      </c>
      <c r="B1232" s="89" t="str">
        <f t="shared" si="73"/>
        <v>205606662</v>
      </c>
      <c r="C1232" s="522">
        <f t="shared" si="74"/>
        <v>45107</v>
      </c>
      <c r="D1232" s="89" t="s">
        <v>774</v>
      </c>
      <c r="E1232" s="89">
        <v>3</v>
      </c>
      <c r="F1232" s="89" t="s">
        <v>773</v>
      </c>
      <c r="H1232" s="444">
        <f>'Справка 8'!E21</f>
        <v>0</v>
      </c>
    </row>
    <row r="1233" spans="1:8">
      <c r="A1233" s="89" t="str">
        <f t="shared" si="72"/>
        <v xml:space="preserve">НОМАД ЕНЕРДЖИ КЪМПАНИ ЕООД </v>
      </c>
      <c r="B1233" s="89" t="str">
        <f t="shared" si="73"/>
        <v>205606662</v>
      </c>
      <c r="C1233" s="522">
        <f t="shared" si="74"/>
        <v>45107</v>
      </c>
      <c r="D1233" s="89" t="s">
        <v>776</v>
      </c>
      <c r="E1233" s="89">
        <v>3</v>
      </c>
      <c r="F1233" s="89" t="s">
        <v>775</v>
      </c>
      <c r="H1233" s="444">
        <f>'Справка 8'!E22</f>
        <v>0</v>
      </c>
    </row>
    <row r="1234" spans="1:8">
      <c r="A1234" s="89" t="str">
        <f t="shared" si="72"/>
        <v xml:space="preserve">НОМАД ЕНЕРДЖИ КЪМПАНИ ЕООД </v>
      </c>
      <c r="B1234" s="89" t="str">
        <f t="shared" si="73"/>
        <v>205606662</v>
      </c>
      <c r="C1234" s="522">
        <f t="shared" si="74"/>
        <v>45107</v>
      </c>
      <c r="D1234" s="89" t="s">
        <v>778</v>
      </c>
      <c r="E1234" s="89">
        <v>3</v>
      </c>
      <c r="F1234" s="89" t="s">
        <v>777</v>
      </c>
      <c r="H1234" s="444">
        <f>'Справка 8'!E23</f>
        <v>0</v>
      </c>
    </row>
    <row r="1235" spans="1:8">
      <c r="A1235" s="89" t="str">
        <f t="shared" si="72"/>
        <v xml:space="preserve">НОМАД ЕНЕРДЖИ КЪМПАНИ ЕООД </v>
      </c>
      <c r="B1235" s="89" t="str">
        <f t="shared" si="73"/>
        <v>205606662</v>
      </c>
      <c r="C1235" s="522">
        <f t="shared" si="74"/>
        <v>45107</v>
      </c>
      <c r="D1235" s="89" t="s">
        <v>780</v>
      </c>
      <c r="E1235" s="89">
        <v>3</v>
      </c>
      <c r="F1235" s="89" t="s">
        <v>779</v>
      </c>
      <c r="H1235" s="444">
        <f>'Справка 8'!E24</f>
        <v>0</v>
      </c>
    </row>
    <row r="1236" spans="1:8">
      <c r="A1236" s="89" t="str">
        <f t="shared" si="72"/>
        <v xml:space="preserve">НОМАД ЕНЕРДЖИ КЪМПАНИ ЕООД </v>
      </c>
      <c r="B1236" s="89" t="str">
        <f t="shared" si="73"/>
        <v>205606662</v>
      </c>
      <c r="C1236" s="522">
        <f t="shared" si="74"/>
        <v>45107</v>
      </c>
      <c r="D1236" s="89" t="s">
        <v>782</v>
      </c>
      <c r="E1236" s="89">
        <v>3</v>
      </c>
      <c r="F1236" s="89" t="s">
        <v>781</v>
      </c>
      <c r="H1236" s="444">
        <f>'Справка 8'!E25</f>
        <v>0</v>
      </c>
    </row>
    <row r="1237" spans="1:8">
      <c r="A1237" s="89" t="str">
        <f t="shared" si="72"/>
        <v xml:space="preserve">НОМАД ЕНЕРДЖИ КЪМПАНИ ЕООД </v>
      </c>
      <c r="B1237" s="89" t="str">
        <f t="shared" si="73"/>
        <v>205606662</v>
      </c>
      <c r="C1237" s="522">
        <f t="shared" si="74"/>
        <v>45107</v>
      </c>
      <c r="D1237" s="89" t="s">
        <v>784</v>
      </c>
      <c r="E1237" s="89">
        <v>3</v>
      </c>
      <c r="F1237" s="89" t="s">
        <v>783</v>
      </c>
      <c r="H1237" s="444">
        <f>'Справка 8'!E26</f>
        <v>0</v>
      </c>
    </row>
    <row r="1238" spans="1:8">
      <c r="A1238" s="89" t="str">
        <f t="shared" si="72"/>
        <v xml:space="preserve">НОМАД ЕНЕРДЖИ КЪМПАНИ ЕООД </v>
      </c>
      <c r="B1238" s="89" t="str">
        <f t="shared" si="73"/>
        <v>205606662</v>
      </c>
      <c r="C1238" s="522">
        <f t="shared" si="74"/>
        <v>45107</v>
      </c>
      <c r="D1238" s="89" t="s">
        <v>786</v>
      </c>
      <c r="E1238" s="89">
        <v>3</v>
      </c>
      <c r="F1238" s="89" t="s">
        <v>771</v>
      </c>
      <c r="H1238" s="444">
        <f>'Справка 8'!E27</f>
        <v>0</v>
      </c>
    </row>
    <row r="1239" spans="1:8">
      <c r="A1239" s="89" t="str">
        <f t="shared" si="72"/>
        <v xml:space="preserve">НОМАД ЕНЕРДЖИ КЪМПАНИ ЕООД </v>
      </c>
      <c r="B1239" s="89" t="str">
        <f t="shared" si="73"/>
        <v>205606662</v>
      </c>
      <c r="C1239" s="522">
        <f t="shared" si="74"/>
        <v>45107</v>
      </c>
      <c r="D1239" s="89" t="s">
        <v>763</v>
      </c>
      <c r="E1239" s="89">
        <v>4</v>
      </c>
      <c r="F1239" s="89" t="s">
        <v>762</v>
      </c>
      <c r="H1239" s="444">
        <f>'Справка 8'!F13</f>
        <v>0</v>
      </c>
    </row>
    <row r="1240" spans="1:8">
      <c r="A1240" s="89" t="str">
        <f t="shared" si="72"/>
        <v xml:space="preserve">НОМАД ЕНЕРДЖИ КЪМПАНИ ЕООД </v>
      </c>
      <c r="B1240" s="89" t="str">
        <f t="shared" si="73"/>
        <v>205606662</v>
      </c>
      <c r="C1240" s="522">
        <f t="shared" si="74"/>
        <v>45107</v>
      </c>
      <c r="D1240" s="89" t="s">
        <v>765</v>
      </c>
      <c r="E1240" s="89">
        <v>4</v>
      </c>
      <c r="F1240" s="89" t="s">
        <v>764</v>
      </c>
      <c r="H1240" s="444">
        <f>'Справка 8'!F14</f>
        <v>0</v>
      </c>
    </row>
    <row r="1241" spans="1:8">
      <c r="A1241" s="89" t="str">
        <f t="shared" si="72"/>
        <v xml:space="preserve">НОМАД ЕНЕРДЖИ КЪМПАНИ ЕООД </v>
      </c>
      <c r="B1241" s="89" t="str">
        <f t="shared" si="73"/>
        <v>205606662</v>
      </c>
      <c r="C1241" s="522">
        <f t="shared" si="74"/>
        <v>45107</v>
      </c>
      <c r="D1241" s="89" t="s">
        <v>766</v>
      </c>
      <c r="E1241" s="89">
        <v>4</v>
      </c>
      <c r="F1241" s="89" t="s">
        <v>572</v>
      </c>
      <c r="H1241" s="444">
        <f>'Справка 8'!F15</f>
        <v>0</v>
      </c>
    </row>
    <row r="1242" spans="1:8">
      <c r="A1242" s="89" t="str">
        <f t="shared" si="72"/>
        <v xml:space="preserve">НОМАД ЕНЕРДЖИ КЪМПАНИ ЕООД </v>
      </c>
      <c r="B1242" s="89" t="str">
        <f t="shared" si="73"/>
        <v>205606662</v>
      </c>
      <c r="C1242" s="522">
        <f t="shared" si="74"/>
        <v>45107</v>
      </c>
      <c r="D1242" s="89" t="s">
        <v>768</v>
      </c>
      <c r="E1242" s="89">
        <v>4</v>
      </c>
      <c r="F1242" s="89" t="s">
        <v>767</v>
      </c>
      <c r="H1242" s="444">
        <f>'Справка 8'!F16</f>
        <v>0</v>
      </c>
    </row>
    <row r="1243" spans="1:8">
      <c r="A1243" s="89" t="str">
        <f t="shared" si="72"/>
        <v xml:space="preserve">НОМАД ЕНЕРДЖИ КЪМПАНИ ЕООД </v>
      </c>
      <c r="B1243" s="89" t="str">
        <f t="shared" si="73"/>
        <v>205606662</v>
      </c>
      <c r="C1243" s="522">
        <f t="shared" si="74"/>
        <v>45107</v>
      </c>
      <c r="D1243" s="89" t="s">
        <v>769</v>
      </c>
      <c r="E1243" s="89">
        <v>4</v>
      </c>
      <c r="F1243" s="89" t="s">
        <v>79</v>
      </c>
      <c r="H1243" s="444">
        <f>'Справка 8'!F17</f>
        <v>0</v>
      </c>
    </row>
    <row r="1244" spans="1:8">
      <c r="A1244" s="89" t="str">
        <f t="shared" si="72"/>
        <v xml:space="preserve">НОМАД ЕНЕРДЖИ КЪМПАНИ ЕООД </v>
      </c>
      <c r="B1244" s="89" t="str">
        <f t="shared" si="73"/>
        <v>205606662</v>
      </c>
      <c r="C1244" s="522">
        <f t="shared" si="74"/>
        <v>45107</v>
      </c>
      <c r="D1244" s="89" t="s">
        <v>770</v>
      </c>
      <c r="E1244" s="89">
        <v>4</v>
      </c>
      <c r="F1244" s="89" t="s">
        <v>761</v>
      </c>
      <c r="H1244" s="444">
        <f>'Справка 8'!F18</f>
        <v>0</v>
      </c>
    </row>
    <row r="1245" spans="1:8">
      <c r="A1245" s="89" t="str">
        <f t="shared" si="72"/>
        <v xml:space="preserve">НОМАД ЕНЕРДЖИ КЪМПАНИ ЕООД </v>
      </c>
      <c r="B1245" s="89" t="str">
        <f t="shared" si="73"/>
        <v>205606662</v>
      </c>
      <c r="C1245" s="522">
        <f t="shared" si="74"/>
        <v>45107</v>
      </c>
      <c r="D1245" s="89" t="s">
        <v>772</v>
      </c>
      <c r="E1245" s="89">
        <v>4</v>
      </c>
      <c r="F1245" s="89" t="s">
        <v>762</v>
      </c>
      <c r="H1245" s="444">
        <f>'Справка 8'!F20</f>
        <v>0</v>
      </c>
    </row>
    <row r="1246" spans="1:8">
      <c r="A1246" s="89" t="str">
        <f t="shared" si="72"/>
        <v xml:space="preserve">НОМАД ЕНЕРДЖИ КЪМПАНИ ЕООД </v>
      </c>
      <c r="B1246" s="89" t="str">
        <f t="shared" si="73"/>
        <v>205606662</v>
      </c>
      <c r="C1246" s="522">
        <f t="shared" si="74"/>
        <v>45107</v>
      </c>
      <c r="D1246" s="89" t="s">
        <v>774</v>
      </c>
      <c r="E1246" s="89">
        <v>4</v>
      </c>
      <c r="F1246" s="89" t="s">
        <v>773</v>
      </c>
      <c r="H1246" s="444">
        <f>'Справка 8'!F21</f>
        <v>0</v>
      </c>
    </row>
    <row r="1247" spans="1:8">
      <c r="A1247" s="89" t="str">
        <f t="shared" si="72"/>
        <v xml:space="preserve">НОМАД ЕНЕРДЖИ КЪМПАНИ ЕООД </v>
      </c>
      <c r="B1247" s="89" t="str">
        <f t="shared" si="73"/>
        <v>205606662</v>
      </c>
      <c r="C1247" s="522">
        <f t="shared" si="74"/>
        <v>45107</v>
      </c>
      <c r="D1247" s="89" t="s">
        <v>776</v>
      </c>
      <c r="E1247" s="89">
        <v>4</v>
      </c>
      <c r="F1247" s="89" t="s">
        <v>775</v>
      </c>
      <c r="H1247" s="444">
        <f>'Справка 8'!F22</f>
        <v>0</v>
      </c>
    </row>
    <row r="1248" spans="1:8">
      <c r="A1248" s="89" t="str">
        <f t="shared" si="72"/>
        <v xml:space="preserve">НОМАД ЕНЕРДЖИ КЪМПАНИ ЕООД </v>
      </c>
      <c r="B1248" s="89" t="str">
        <f t="shared" si="73"/>
        <v>205606662</v>
      </c>
      <c r="C1248" s="522">
        <f t="shared" si="74"/>
        <v>45107</v>
      </c>
      <c r="D1248" s="89" t="s">
        <v>778</v>
      </c>
      <c r="E1248" s="89">
        <v>4</v>
      </c>
      <c r="F1248" s="89" t="s">
        <v>777</v>
      </c>
      <c r="H1248" s="444">
        <f>'Справка 8'!F23</f>
        <v>0</v>
      </c>
    </row>
    <row r="1249" spans="1:8">
      <c r="A1249" s="89" t="str">
        <f t="shared" si="72"/>
        <v xml:space="preserve">НОМАД ЕНЕРДЖИ КЪМПАНИ ЕООД </v>
      </c>
      <c r="B1249" s="89" t="str">
        <f t="shared" si="73"/>
        <v>205606662</v>
      </c>
      <c r="C1249" s="522">
        <f t="shared" si="74"/>
        <v>45107</v>
      </c>
      <c r="D1249" s="89" t="s">
        <v>780</v>
      </c>
      <c r="E1249" s="89">
        <v>4</v>
      </c>
      <c r="F1249" s="89" t="s">
        <v>779</v>
      </c>
      <c r="H1249" s="444">
        <f>'Справка 8'!F24</f>
        <v>0</v>
      </c>
    </row>
    <row r="1250" spans="1:8">
      <c r="A1250" s="89" t="str">
        <f t="shared" si="72"/>
        <v xml:space="preserve">НОМАД ЕНЕРДЖИ КЪМПАНИ ЕООД </v>
      </c>
      <c r="B1250" s="89" t="str">
        <f t="shared" si="73"/>
        <v>205606662</v>
      </c>
      <c r="C1250" s="522">
        <f t="shared" si="74"/>
        <v>45107</v>
      </c>
      <c r="D1250" s="89" t="s">
        <v>782</v>
      </c>
      <c r="E1250" s="89">
        <v>4</v>
      </c>
      <c r="F1250" s="89" t="s">
        <v>781</v>
      </c>
      <c r="H1250" s="444">
        <f>'Справка 8'!F25</f>
        <v>0</v>
      </c>
    </row>
    <row r="1251" spans="1:8">
      <c r="A1251" s="89" t="str">
        <f t="shared" si="72"/>
        <v xml:space="preserve">НОМАД ЕНЕРДЖИ КЪМПАНИ ЕООД </v>
      </c>
      <c r="B1251" s="89" t="str">
        <f t="shared" si="73"/>
        <v>205606662</v>
      </c>
      <c r="C1251" s="522">
        <f t="shared" si="74"/>
        <v>45107</v>
      </c>
      <c r="D1251" s="89" t="s">
        <v>784</v>
      </c>
      <c r="E1251" s="89">
        <v>4</v>
      </c>
      <c r="F1251" s="89" t="s">
        <v>783</v>
      </c>
      <c r="H1251" s="444">
        <f>'Справка 8'!F26</f>
        <v>0</v>
      </c>
    </row>
    <row r="1252" spans="1:8">
      <c r="A1252" s="89" t="str">
        <f t="shared" si="72"/>
        <v xml:space="preserve">НОМАД ЕНЕРДЖИ КЪМПАНИ ЕООД </v>
      </c>
      <c r="B1252" s="89" t="str">
        <f t="shared" si="73"/>
        <v>205606662</v>
      </c>
      <c r="C1252" s="522">
        <f t="shared" si="74"/>
        <v>45107</v>
      </c>
      <c r="D1252" s="89" t="s">
        <v>786</v>
      </c>
      <c r="E1252" s="89">
        <v>4</v>
      </c>
      <c r="F1252" s="89" t="s">
        <v>771</v>
      </c>
      <c r="H1252" s="444">
        <f>'Справка 8'!F27</f>
        <v>0</v>
      </c>
    </row>
    <row r="1253" spans="1:8">
      <c r="A1253" s="89" t="str">
        <f t="shared" si="72"/>
        <v xml:space="preserve">НОМАД ЕНЕРДЖИ КЪМПАНИ ЕООД </v>
      </c>
      <c r="B1253" s="89" t="str">
        <f t="shared" si="73"/>
        <v>205606662</v>
      </c>
      <c r="C1253" s="522">
        <f t="shared" si="74"/>
        <v>45107</v>
      </c>
      <c r="D1253" s="89" t="s">
        <v>763</v>
      </c>
      <c r="E1253" s="89">
        <v>5</v>
      </c>
      <c r="F1253" s="89" t="s">
        <v>762</v>
      </c>
      <c r="H1253" s="444">
        <f>'Справка 8'!G13</f>
        <v>0</v>
      </c>
    </row>
    <row r="1254" spans="1:8">
      <c r="A1254" s="89" t="str">
        <f t="shared" si="72"/>
        <v xml:space="preserve">НОМАД ЕНЕРДЖИ КЪМПАНИ ЕООД </v>
      </c>
      <c r="B1254" s="89" t="str">
        <f t="shared" si="73"/>
        <v>205606662</v>
      </c>
      <c r="C1254" s="522">
        <f t="shared" si="74"/>
        <v>45107</v>
      </c>
      <c r="D1254" s="89" t="s">
        <v>765</v>
      </c>
      <c r="E1254" s="89">
        <v>5</v>
      </c>
      <c r="F1254" s="89" t="s">
        <v>764</v>
      </c>
      <c r="H1254" s="444">
        <f>'Справка 8'!G14</f>
        <v>0</v>
      </c>
    </row>
    <row r="1255" spans="1:8">
      <c r="A1255" s="89" t="str">
        <f t="shared" si="72"/>
        <v xml:space="preserve">НОМАД ЕНЕРДЖИ КЪМПАНИ ЕООД </v>
      </c>
      <c r="B1255" s="89" t="str">
        <f t="shared" si="73"/>
        <v>205606662</v>
      </c>
      <c r="C1255" s="522">
        <f t="shared" si="74"/>
        <v>45107</v>
      </c>
      <c r="D1255" s="89" t="s">
        <v>766</v>
      </c>
      <c r="E1255" s="89">
        <v>5</v>
      </c>
      <c r="F1255" s="89" t="s">
        <v>572</v>
      </c>
      <c r="H1255" s="444">
        <f>'Справка 8'!G15</f>
        <v>0</v>
      </c>
    </row>
    <row r="1256" spans="1:8">
      <c r="A1256" s="89" t="str">
        <f t="shared" si="72"/>
        <v xml:space="preserve">НОМАД ЕНЕРДЖИ КЪМПАНИ ЕООД </v>
      </c>
      <c r="B1256" s="89" t="str">
        <f t="shared" si="73"/>
        <v>205606662</v>
      </c>
      <c r="C1256" s="522">
        <f t="shared" si="74"/>
        <v>45107</v>
      </c>
      <c r="D1256" s="89" t="s">
        <v>768</v>
      </c>
      <c r="E1256" s="89">
        <v>5</v>
      </c>
      <c r="F1256" s="89" t="s">
        <v>767</v>
      </c>
      <c r="H1256" s="444">
        <f>'Справка 8'!G16</f>
        <v>0</v>
      </c>
    </row>
    <row r="1257" spans="1:8">
      <c r="A1257" s="89" t="str">
        <f t="shared" si="72"/>
        <v xml:space="preserve">НОМАД ЕНЕРДЖИ КЪМПАНИ ЕООД </v>
      </c>
      <c r="B1257" s="89" t="str">
        <f t="shared" si="73"/>
        <v>205606662</v>
      </c>
      <c r="C1257" s="522">
        <f t="shared" si="74"/>
        <v>45107</v>
      </c>
      <c r="D1257" s="89" t="s">
        <v>769</v>
      </c>
      <c r="E1257" s="89">
        <v>5</v>
      </c>
      <c r="F1257" s="89" t="s">
        <v>79</v>
      </c>
      <c r="H1257" s="444">
        <f>'Справка 8'!G17</f>
        <v>0</v>
      </c>
    </row>
    <row r="1258" spans="1:8">
      <c r="A1258" s="89" t="str">
        <f t="shared" si="72"/>
        <v xml:space="preserve">НОМАД ЕНЕРДЖИ КЪМПАНИ ЕООД </v>
      </c>
      <c r="B1258" s="89" t="str">
        <f t="shared" si="73"/>
        <v>205606662</v>
      </c>
      <c r="C1258" s="522">
        <f t="shared" si="74"/>
        <v>45107</v>
      </c>
      <c r="D1258" s="89" t="s">
        <v>770</v>
      </c>
      <c r="E1258" s="89">
        <v>5</v>
      </c>
      <c r="F1258" s="89" t="s">
        <v>761</v>
      </c>
      <c r="H1258" s="444">
        <f>'Справка 8'!G18</f>
        <v>0</v>
      </c>
    </row>
    <row r="1259" spans="1:8">
      <c r="A1259" s="89" t="str">
        <f t="shared" si="72"/>
        <v xml:space="preserve">НОМАД ЕНЕРДЖИ КЪМПАНИ ЕООД </v>
      </c>
      <c r="B1259" s="89" t="str">
        <f t="shared" si="73"/>
        <v>205606662</v>
      </c>
      <c r="C1259" s="522">
        <f t="shared" si="74"/>
        <v>45107</v>
      </c>
      <c r="D1259" s="89" t="s">
        <v>772</v>
      </c>
      <c r="E1259" s="89">
        <v>5</v>
      </c>
      <c r="F1259" s="89" t="s">
        <v>762</v>
      </c>
      <c r="H1259" s="444">
        <f>'Справка 8'!G20</f>
        <v>0</v>
      </c>
    </row>
    <row r="1260" spans="1:8">
      <c r="A1260" s="89" t="str">
        <f t="shared" si="72"/>
        <v xml:space="preserve">НОМАД ЕНЕРДЖИ КЪМПАНИ ЕООД </v>
      </c>
      <c r="B1260" s="89" t="str">
        <f t="shared" si="73"/>
        <v>205606662</v>
      </c>
      <c r="C1260" s="522">
        <f t="shared" si="74"/>
        <v>45107</v>
      </c>
      <c r="D1260" s="89" t="s">
        <v>774</v>
      </c>
      <c r="E1260" s="89">
        <v>5</v>
      </c>
      <c r="F1260" s="89" t="s">
        <v>773</v>
      </c>
      <c r="H1260" s="444">
        <f>'Справка 8'!G21</f>
        <v>0</v>
      </c>
    </row>
    <row r="1261" spans="1:8">
      <c r="A1261" s="89" t="str">
        <f t="shared" ref="A1261:A1294" si="75">pdeName</f>
        <v xml:space="preserve">НОМАД ЕНЕРДЖИ КЪМПАНИ ЕООД </v>
      </c>
      <c r="B1261" s="89" t="str">
        <f t="shared" ref="B1261:B1294" si="76">pdeBulstat</f>
        <v>205606662</v>
      </c>
      <c r="C1261" s="522">
        <f t="shared" ref="C1261:C1294" si="77">endDate</f>
        <v>45107</v>
      </c>
      <c r="D1261" s="89" t="s">
        <v>776</v>
      </c>
      <c r="E1261" s="89">
        <v>5</v>
      </c>
      <c r="F1261" s="89" t="s">
        <v>775</v>
      </c>
      <c r="H1261" s="444">
        <f>'Справка 8'!G22</f>
        <v>0</v>
      </c>
    </row>
    <row r="1262" spans="1:8">
      <c r="A1262" s="89" t="str">
        <f t="shared" si="75"/>
        <v xml:space="preserve">НОМАД ЕНЕРДЖИ КЪМПАНИ ЕООД </v>
      </c>
      <c r="B1262" s="89" t="str">
        <f t="shared" si="76"/>
        <v>205606662</v>
      </c>
      <c r="C1262" s="522">
        <f t="shared" si="77"/>
        <v>45107</v>
      </c>
      <c r="D1262" s="89" t="s">
        <v>778</v>
      </c>
      <c r="E1262" s="89">
        <v>5</v>
      </c>
      <c r="F1262" s="89" t="s">
        <v>777</v>
      </c>
      <c r="H1262" s="444">
        <f>'Справка 8'!G23</f>
        <v>0</v>
      </c>
    </row>
    <row r="1263" spans="1:8">
      <c r="A1263" s="89" t="str">
        <f t="shared" si="75"/>
        <v xml:space="preserve">НОМАД ЕНЕРДЖИ КЪМПАНИ ЕООД </v>
      </c>
      <c r="B1263" s="89" t="str">
        <f t="shared" si="76"/>
        <v>205606662</v>
      </c>
      <c r="C1263" s="522">
        <f t="shared" si="77"/>
        <v>45107</v>
      </c>
      <c r="D1263" s="89" t="s">
        <v>780</v>
      </c>
      <c r="E1263" s="89">
        <v>5</v>
      </c>
      <c r="F1263" s="89" t="s">
        <v>779</v>
      </c>
      <c r="H1263" s="444">
        <f>'Справка 8'!G24</f>
        <v>0</v>
      </c>
    </row>
    <row r="1264" spans="1:8">
      <c r="A1264" s="89" t="str">
        <f t="shared" si="75"/>
        <v xml:space="preserve">НОМАД ЕНЕРДЖИ КЪМПАНИ ЕООД </v>
      </c>
      <c r="B1264" s="89" t="str">
        <f t="shared" si="76"/>
        <v>205606662</v>
      </c>
      <c r="C1264" s="522">
        <f t="shared" si="77"/>
        <v>45107</v>
      </c>
      <c r="D1264" s="89" t="s">
        <v>782</v>
      </c>
      <c r="E1264" s="89">
        <v>5</v>
      </c>
      <c r="F1264" s="89" t="s">
        <v>781</v>
      </c>
      <c r="H1264" s="444">
        <f>'Справка 8'!G25</f>
        <v>0</v>
      </c>
    </row>
    <row r="1265" spans="1:8">
      <c r="A1265" s="89" t="str">
        <f t="shared" si="75"/>
        <v xml:space="preserve">НОМАД ЕНЕРДЖИ КЪМПАНИ ЕООД </v>
      </c>
      <c r="B1265" s="89" t="str">
        <f t="shared" si="76"/>
        <v>205606662</v>
      </c>
      <c r="C1265" s="522">
        <f t="shared" si="77"/>
        <v>45107</v>
      </c>
      <c r="D1265" s="89" t="s">
        <v>784</v>
      </c>
      <c r="E1265" s="89">
        <v>5</v>
      </c>
      <c r="F1265" s="89" t="s">
        <v>783</v>
      </c>
      <c r="H1265" s="444">
        <f>'Справка 8'!G26</f>
        <v>0</v>
      </c>
    </row>
    <row r="1266" spans="1:8">
      <c r="A1266" s="89" t="str">
        <f t="shared" si="75"/>
        <v xml:space="preserve">НОМАД ЕНЕРДЖИ КЪМПАНИ ЕООД </v>
      </c>
      <c r="B1266" s="89" t="str">
        <f t="shared" si="76"/>
        <v>205606662</v>
      </c>
      <c r="C1266" s="522">
        <f t="shared" si="77"/>
        <v>45107</v>
      </c>
      <c r="D1266" s="89" t="s">
        <v>786</v>
      </c>
      <c r="E1266" s="89">
        <v>5</v>
      </c>
      <c r="F1266" s="89" t="s">
        <v>771</v>
      </c>
      <c r="H1266" s="444">
        <f>'Справка 8'!G27</f>
        <v>0</v>
      </c>
    </row>
    <row r="1267" spans="1:8">
      <c r="A1267" s="89" t="str">
        <f t="shared" si="75"/>
        <v xml:space="preserve">НОМАД ЕНЕРДЖИ КЪМПАНИ ЕООД </v>
      </c>
      <c r="B1267" s="89" t="str">
        <f t="shared" si="76"/>
        <v>205606662</v>
      </c>
      <c r="C1267" s="522">
        <f t="shared" si="77"/>
        <v>45107</v>
      </c>
      <c r="D1267" s="89" t="s">
        <v>763</v>
      </c>
      <c r="E1267" s="89">
        <v>6</v>
      </c>
      <c r="F1267" s="89" t="s">
        <v>762</v>
      </c>
      <c r="H1267" s="444">
        <f>'Справка 8'!H13</f>
        <v>0</v>
      </c>
    </row>
    <row r="1268" spans="1:8">
      <c r="A1268" s="89" t="str">
        <f t="shared" si="75"/>
        <v xml:space="preserve">НОМАД ЕНЕРДЖИ КЪМПАНИ ЕООД </v>
      </c>
      <c r="B1268" s="89" t="str">
        <f t="shared" si="76"/>
        <v>205606662</v>
      </c>
      <c r="C1268" s="522">
        <f t="shared" si="77"/>
        <v>45107</v>
      </c>
      <c r="D1268" s="89" t="s">
        <v>765</v>
      </c>
      <c r="E1268" s="89">
        <v>6</v>
      </c>
      <c r="F1268" s="89" t="s">
        <v>764</v>
      </c>
      <c r="H1268" s="444">
        <f>'Справка 8'!H14</f>
        <v>0</v>
      </c>
    </row>
    <row r="1269" spans="1:8">
      <c r="A1269" s="89" t="str">
        <f t="shared" si="75"/>
        <v xml:space="preserve">НОМАД ЕНЕРДЖИ КЪМПАНИ ЕООД </v>
      </c>
      <c r="B1269" s="89" t="str">
        <f t="shared" si="76"/>
        <v>205606662</v>
      </c>
      <c r="C1269" s="522">
        <f t="shared" si="77"/>
        <v>45107</v>
      </c>
      <c r="D1269" s="89" t="s">
        <v>766</v>
      </c>
      <c r="E1269" s="89">
        <v>6</v>
      </c>
      <c r="F1269" s="89" t="s">
        <v>572</v>
      </c>
      <c r="H1269" s="444">
        <f>'Справка 8'!H15</f>
        <v>0</v>
      </c>
    </row>
    <row r="1270" spans="1:8">
      <c r="A1270" s="89" t="str">
        <f t="shared" si="75"/>
        <v xml:space="preserve">НОМАД ЕНЕРДЖИ КЪМПАНИ ЕООД </v>
      </c>
      <c r="B1270" s="89" t="str">
        <f t="shared" si="76"/>
        <v>205606662</v>
      </c>
      <c r="C1270" s="522">
        <f t="shared" si="77"/>
        <v>45107</v>
      </c>
      <c r="D1270" s="89" t="s">
        <v>768</v>
      </c>
      <c r="E1270" s="89">
        <v>6</v>
      </c>
      <c r="F1270" s="89" t="s">
        <v>767</v>
      </c>
      <c r="H1270" s="444">
        <f>'Справка 8'!H16</f>
        <v>0</v>
      </c>
    </row>
    <row r="1271" spans="1:8">
      <c r="A1271" s="89" t="str">
        <f t="shared" si="75"/>
        <v xml:space="preserve">НОМАД ЕНЕРДЖИ КЪМПАНИ ЕООД </v>
      </c>
      <c r="B1271" s="89" t="str">
        <f t="shared" si="76"/>
        <v>205606662</v>
      </c>
      <c r="C1271" s="522">
        <f t="shared" si="77"/>
        <v>45107</v>
      </c>
      <c r="D1271" s="89" t="s">
        <v>769</v>
      </c>
      <c r="E1271" s="89">
        <v>6</v>
      </c>
      <c r="F1271" s="89" t="s">
        <v>79</v>
      </c>
      <c r="H1271" s="444">
        <f>'Справка 8'!H17</f>
        <v>0</v>
      </c>
    </row>
    <row r="1272" spans="1:8">
      <c r="A1272" s="89" t="str">
        <f t="shared" si="75"/>
        <v xml:space="preserve">НОМАД ЕНЕРДЖИ КЪМПАНИ ЕООД </v>
      </c>
      <c r="B1272" s="89" t="str">
        <f t="shared" si="76"/>
        <v>205606662</v>
      </c>
      <c r="C1272" s="522">
        <f t="shared" si="77"/>
        <v>45107</v>
      </c>
      <c r="D1272" s="89" t="s">
        <v>770</v>
      </c>
      <c r="E1272" s="89">
        <v>6</v>
      </c>
      <c r="F1272" s="89" t="s">
        <v>761</v>
      </c>
      <c r="H1272" s="444">
        <f>'Справка 8'!H18</f>
        <v>0</v>
      </c>
    </row>
    <row r="1273" spans="1:8">
      <c r="A1273" s="89" t="str">
        <f t="shared" si="75"/>
        <v xml:space="preserve">НОМАД ЕНЕРДЖИ КЪМПАНИ ЕООД </v>
      </c>
      <c r="B1273" s="89" t="str">
        <f t="shared" si="76"/>
        <v>205606662</v>
      </c>
      <c r="C1273" s="522">
        <f t="shared" si="77"/>
        <v>45107</v>
      </c>
      <c r="D1273" s="89" t="s">
        <v>772</v>
      </c>
      <c r="E1273" s="89">
        <v>6</v>
      </c>
      <c r="F1273" s="89" t="s">
        <v>762</v>
      </c>
      <c r="H1273" s="444">
        <f>'Справка 8'!H20</f>
        <v>0</v>
      </c>
    </row>
    <row r="1274" spans="1:8">
      <c r="A1274" s="89" t="str">
        <f t="shared" si="75"/>
        <v xml:space="preserve">НОМАД ЕНЕРДЖИ КЪМПАНИ ЕООД </v>
      </c>
      <c r="B1274" s="89" t="str">
        <f t="shared" si="76"/>
        <v>205606662</v>
      </c>
      <c r="C1274" s="522">
        <f t="shared" si="77"/>
        <v>45107</v>
      </c>
      <c r="D1274" s="89" t="s">
        <v>774</v>
      </c>
      <c r="E1274" s="89">
        <v>6</v>
      </c>
      <c r="F1274" s="89" t="s">
        <v>773</v>
      </c>
      <c r="H1274" s="444">
        <f>'Справка 8'!H21</f>
        <v>0</v>
      </c>
    </row>
    <row r="1275" spans="1:8">
      <c r="A1275" s="89" t="str">
        <f t="shared" si="75"/>
        <v xml:space="preserve">НОМАД ЕНЕРДЖИ КЪМПАНИ ЕООД </v>
      </c>
      <c r="B1275" s="89" t="str">
        <f t="shared" si="76"/>
        <v>205606662</v>
      </c>
      <c r="C1275" s="522">
        <f t="shared" si="77"/>
        <v>45107</v>
      </c>
      <c r="D1275" s="89" t="s">
        <v>776</v>
      </c>
      <c r="E1275" s="89">
        <v>6</v>
      </c>
      <c r="F1275" s="89" t="s">
        <v>775</v>
      </c>
      <c r="H1275" s="444">
        <f>'Справка 8'!H22</f>
        <v>0</v>
      </c>
    </row>
    <row r="1276" spans="1:8">
      <c r="A1276" s="89" t="str">
        <f t="shared" si="75"/>
        <v xml:space="preserve">НОМАД ЕНЕРДЖИ КЪМПАНИ ЕООД </v>
      </c>
      <c r="B1276" s="89" t="str">
        <f t="shared" si="76"/>
        <v>205606662</v>
      </c>
      <c r="C1276" s="522">
        <f t="shared" si="77"/>
        <v>45107</v>
      </c>
      <c r="D1276" s="89" t="s">
        <v>778</v>
      </c>
      <c r="E1276" s="89">
        <v>6</v>
      </c>
      <c r="F1276" s="89" t="s">
        <v>777</v>
      </c>
      <c r="H1276" s="444">
        <f>'Справка 8'!H23</f>
        <v>0</v>
      </c>
    </row>
    <row r="1277" spans="1:8">
      <c r="A1277" s="89" t="str">
        <f t="shared" si="75"/>
        <v xml:space="preserve">НОМАД ЕНЕРДЖИ КЪМПАНИ ЕООД </v>
      </c>
      <c r="B1277" s="89" t="str">
        <f t="shared" si="76"/>
        <v>205606662</v>
      </c>
      <c r="C1277" s="522">
        <f t="shared" si="77"/>
        <v>45107</v>
      </c>
      <c r="D1277" s="89" t="s">
        <v>780</v>
      </c>
      <c r="E1277" s="89">
        <v>6</v>
      </c>
      <c r="F1277" s="89" t="s">
        <v>779</v>
      </c>
      <c r="H1277" s="444">
        <f>'Справка 8'!H24</f>
        <v>0</v>
      </c>
    </row>
    <row r="1278" spans="1:8">
      <c r="A1278" s="89" t="str">
        <f t="shared" si="75"/>
        <v xml:space="preserve">НОМАД ЕНЕРДЖИ КЪМПАНИ ЕООД </v>
      </c>
      <c r="B1278" s="89" t="str">
        <f t="shared" si="76"/>
        <v>205606662</v>
      </c>
      <c r="C1278" s="522">
        <f t="shared" si="77"/>
        <v>45107</v>
      </c>
      <c r="D1278" s="89" t="s">
        <v>782</v>
      </c>
      <c r="E1278" s="89">
        <v>6</v>
      </c>
      <c r="F1278" s="89" t="s">
        <v>781</v>
      </c>
      <c r="H1278" s="444">
        <f>'Справка 8'!H25</f>
        <v>0</v>
      </c>
    </row>
    <row r="1279" spans="1:8">
      <c r="A1279" s="89" t="str">
        <f t="shared" si="75"/>
        <v xml:space="preserve">НОМАД ЕНЕРДЖИ КЪМПАНИ ЕООД </v>
      </c>
      <c r="B1279" s="89" t="str">
        <f t="shared" si="76"/>
        <v>205606662</v>
      </c>
      <c r="C1279" s="522">
        <f t="shared" si="77"/>
        <v>45107</v>
      </c>
      <c r="D1279" s="89" t="s">
        <v>784</v>
      </c>
      <c r="E1279" s="89">
        <v>6</v>
      </c>
      <c r="F1279" s="89" t="s">
        <v>783</v>
      </c>
      <c r="H1279" s="444">
        <f>'Справка 8'!H26</f>
        <v>0</v>
      </c>
    </row>
    <row r="1280" spans="1:8">
      <c r="A1280" s="89" t="str">
        <f t="shared" si="75"/>
        <v xml:space="preserve">НОМАД ЕНЕРДЖИ КЪМПАНИ ЕООД </v>
      </c>
      <c r="B1280" s="89" t="str">
        <f t="shared" si="76"/>
        <v>205606662</v>
      </c>
      <c r="C1280" s="522">
        <f t="shared" si="77"/>
        <v>45107</v>
      </c>
      <c r="D1280" s="89" t="s">
        <v>786</v>
      </c>
      <c r="E1280" s="89">
        <v>6</v>
      </c>
      <c r="F1280" s="89" t="s">
        <v>771</v>
      </c>
      <c r="H1280" s="444">
        <f>'Справка 8'!H27</f>
        <v>0</v>
      </c>
    </row>
    <row r="1281" spans="1:8">
      <c r="A1281" s="89" t="str">
        <f t="shared" si="75"/>
        <v xml:space="preserve">НОМАД ЕНЕРДЖИ КЪМПАНИ ЕООД </v>
      </c>
      <c r="B1281" s="89" t="str">
        <f t="shared" si="76"/>
        <v>205606662</v>
      </c>
      <c r="C1281" s="522">
        <f t="shared" si="77"/>
        <v>45107</v>
      </c>
      <c r="D1281" s="89" t="s">
        <v>763</v>
      </c>
      <c r="E1281" s="89">
        <v>7</v>
      </c>
      <c r="F1281" s="89" t="s">
        <v>762</v>
      </c>
      <c r="H1281" s="444">
        <f>'Справка 8'!I13</f>
        <v>0</v>
      </c>
    </row>
    <row r="1282" spans="1:8">
      <c r="A1282" s="89" t="str">
        <f t="shared" si="75"/>
        <v xml:space="preserve">НОМАД ЕНЕРДЖИ КЪМПАНИ ЕООД </v>
      </c>
      <c r="B1282" s="89" t="str">
        <f t="shared" si="76"/>
        <v>205606662</v>
      </c>
      <c r="C1282" s="522">
        <f t="shared" si="77"/>
        <v>45107</v>
      </c>
      <c r="D1282" s="89" t="s">
        <v>765</v>
      </c>
      <c r="E1282" s="89">
        <v>7</v>
      </c>
      <c r="F1282" s="89" t="s">
        <v>764</v>
      </c>
      <c r="H1282" s="444">
        <f>'Справка 8'!I14</f>
        <v>0</v>
      </c>
    </row>
    <row r="1283" spans="1:8">
      <c r="A1283" s="89" t="str">
        <f t="shared" si="75"/>
        <v xml:space="preserve">НОМАД ЕНЕРДЖИ КЪМПАНИ ЕООД </v>
      </c>
      <c r="B1283" s="89" t="str">
        <f t="shared" si="76"/>
        <v>205606662</v>
      </c>
      <c r="C1283" s="522">
        <f t="shared" si="77"/>
        <v>45107</v>
      </c>
      <c r="D1283" s="89" t="s">
        <v>766</v>
      </c>
      <c r="E1283" s="89">
        <v>7</v>
      </c>
      <c r="F1283" s="89" t="s">
        <v>572</v>
      </c>
      <c r="H1283" s="444">
        <f>'Справка 8'!I15</f>
        <v>0</v>
      </c>
    </row>
    <row r="1284" spans="1:8">
      <c r="A1284" s="89" t="str">
        <f t="shared" si="75"/>
        <v xml:space="preserve">НОМАД ЕНЕРДЖИ КЪМПАНИ ЕООД </v>
      </c>
      <c r="B1284" s="89" t="str">
        <f t="shared" si="76"/>
        <v>205606662</v>
      </c>
      <c r="C1284" s="522">
        <f t="shared" si="77"/>
        <v>45107</v>
      </c>
      <c r="D1284" s="89" t="s">
        <v>768</v>
      </c>
      <c r="E1284" s="89">
        <v>7</v>
      </c>
      <c r="F1284" s="89" t="s">
        <v>767</v>
      </c>
      <c r="H1284" s="444">
        <f>'Справка 8'!I16</f>
        <v>0</v>
      </c>
    </row>
    <row r="1285" spans="1:8">
      <c r="A1285" s="89" t="str">
        <f t="shared" si="75"/>
        <v xml:space="preserve">НОМАД ЕНЕРДЖИ КЪМПАНИ ЕООД </v>
      </c>
      <c r="B1285" s="89" t="str">
        <f t="shared" si="76"/>
        <v>205606662</v>
      </c>
      <c r="C1285" s="522">
        <f t="shared" si="77"/>
        <v>45107</v>
      </c>
      <c r="D1285" s="89" t="s">
        <v>769</v>
      </c>
      <c r="E1285" s="89">
        <v>7</v>
      </c>
      <c r="F1285" s="89" t="s">
        <v>79</v>
      </c>
      <c r="H1285" s="444">
        <f>'Справка 8'!I17</f>
        <v>0</v>
      </c>
    </row>
    <row r="1286" spans="1:8">
      <c r="A1286" s="89" t="str">
        <f t="shared" si="75"/>
        <v xml:space="preserve">НОМАД ЕНЕРДЖИ КЪМПАНИ ЕООД </v>
      </c>
      <c r="B1286" s="89" t="str">
        <f t="shared" si="76"/>
        <v>205606662</v>
      </c>
      <c r="C1286" s="522">
        <f t="shared" si="77"/>
        <v>45107</v>
      </c>
      <c r="D1286" s="89" t="s">
        <v>770</v>
      </c>
      <c r="E1286" s="89">
        <v>7</v>
      </c>
      <c r="F1286" s="89" t="s">
        <v>761</v>
      </c>
      <c r="H1286" s="444">
        <f>'Справка 8'!I18</f>
        <v>0</v>
      </c>
    </row>
    <row r="1287" spans="1:8">
      <c r="A1287" s="89" t="str">
        <f t="shared" si="75"/>
        <v xml:space="preserve">НОМАД ЕНЕРДЖИ КЪМПАНИ ЕООД </v>
      </c>
      <c r="B1287" s="89" t="str">
        <f t="shared" si="76"/>
        <v>205606662</v>
      </c>
      <c r="C1287" s="522">
        <f t="shared" si="77"/>
        <v>45107</v>
      </c>
      <c r="D1287" s="89" t="s">
        <v>772</v>
      </c>
      <c r="E1287" s="89">
        <v>7</v>
      </c>
      <c r="F1287" s="89" t="s">
        <v>762</v>
      </c>
      <c r="H1287" s="444">
        <f>'Справка 8'!I20</f>
        <v>0</v>
      </c>
    </row>
    <row r="1288" spans="1:8">
      <c r="A1288" s="89" t="str">
        <f t="shared" si="75"/>
        <v xml:space="preserve">НОМАД ЕНЕРДЖИ КЪМПАНИ ЕООД </v>
      </c>
      <c r="B1288" s="89" t="str">
        <f t="shared" si="76"/>
        <v>205606662</v>
      </c>
      <c r="C1288" s="522">
        <f t="shared" si="77"/>
        <v>45107</v>
      </c>
      <c r="D1288" s="89" t="s">
        <v>774</v>
      </c>
      <c r="E1288" s="89">
        <v>7</v>
      </c>
      <c r="F1288" s="89" t="s">
        <v>773</v>
      </c>
      <c r="H1288" s="444">
        <f>'Справка 8'!I21</f>
        <v>0</v>
      </c>
    </row>
    <row r="1289" spans="1:8">
      <c r="A1289" s="89" t="str">
        <f t="shared" si="75"/>
        <v xml:space="preserve">НОМАД ЕНЕРДЖИ КЪМПАНИ ЕООД </v>
      </c>
      <c r="B1289" s="89" t="str">
        <f t="shared" si="76"/>
        <v>205606662</v>
      </c>
      <c r="C1289" s="522">
        <f t="shared" si="77"/>
        <v>45107</v>
      </c>
      <c r="D1289" s="89" t="s">
        <v>776</v>
      </c>
      <c r="E1289" s="89">
        <v>7</v>
      </c>
      <c r="F1289" s="89" t="s">
        <v>775</v>
      </c>
      <c r="H1289" s="444">
        <f>'Справка 8'!I22</f>
        <v>0</v>
      </c>
    </row>
    <row r="1290" spans="1:8">
      <c r="A1290" s="89" t="str">
        <f t="shared" si="75"/>
        <v xml:space="preserve">НОМАД ЕНЕРДЖИ КЪМПАНИ ЕООД </v>
      </c>
      <c r="B1290" s="89" t="str">
        <f t="shared" si="76"/>
        <v>205606662</v>
      </c>
      <c r="C1290" s="522">
        <f t="shared" si="77"/>
        <v>45107</v>
      </c>
      <c r="D1290" s="89" t="s">
        <v>778</v>
      </c>
      <c r="E1290" s="89">
        <v>7</v>
      </c>
      <c r="F1290" s="89" t="s">
        <v>777</v>
      </c>
      <c r="H1290" s="444">
        <f>'Справка 8'!I23</f>
        <v>0</v>
      </c>
    </row>
    <row r="1291" spans="1:8">
      <c r="A1291" s="89" t="str">
        <f t="shared" si="75"/>
        <v xml:space="preserve">НОМАД ЕНЕРДЖИ КЪМПАНИ ЕООД </v>
      </c>
      <c r="B1291" s="89" t="str">
        <f t="shared" si="76"/>
        <v>205606662</v>
      </c>
      <c r="C1291" s="522">
        <f t="shared" si="77"/>
        <v>45107</v>
      </c>
      <c r="D1291" s="89" t="s">
        <v>780</v>
      </c>
      <c r="E1291" s="89">
        <v>7</v>
      </c>
      <c r="F1291" s="89" t="s">
        <v>779</v>
      </c>
      <c r="H1291" s="444">
        <f>'Справка 8'!I24</f>
        <v>0</v>
      </c>
    </row>
    <row r="1292" spans="1:8">
      <c r="A1292" s="89" t="str">
        <f t="shared" si="75"/>
        <v xml:space="preserve">НОМАД ЕНЕРДЖИ КЪМПАНИ ЕООД </v>
      </c>
      <c r="B1292" s="89" t="str">
        <f t="shared" si="76"/>
        <v>205606662</v>
      </c>
      <c r="C1292" s="522">
        <f t="shared" si="77"/>
        <v>45107</v>
      </c>
      <c r="D1292" s="89" t="s">
        <v>782</v>
      </c>
      <c r="E1292" s="89">
        <v>7</v>
      </c>
      <c r="F1292" s="89" t="s">
        <v>781</v>
      </c>
      <c r="H1292" s="444">
        <f>'Справка 8'!I25</f>
        <v>0</v>
      </c>
    </row>
    <row r="1293" spans="1:8">
      <c r="A1293" s="89" t="str">
        <f t="shared" si="75"/>
        <v xml:space="preserve">НОМАД ЕНЕРДЖИ КЪМПАНИ ЕООД </v>
      </c>
      <c r="B1293" s="89" t="str">
        <f t="shared" si="76"/>
        <v>205606662</v>
      </c>
      <c r="C1293" s="522">
        <f t="shared" si="77"/>
        <v>45107</v>
      </c>
      <c r="D1293" s="89" t="s">
        <v>784</v>
      </c>
      <c r="E1293" s="89">
        <v>7</v>
      </c>
      <c r="F1293" s="89" t="s">
        <v>783</v>
      </c>
      <c r="H1293" s="444">
        <f>'Справка 8'!I26</f>
        <v>0</v>
      </c>
    </row>
    <row r="1294" spans="1:8">
      <c r="A1294" s="89" t="str">
        <f t="shared" si="75"/>
        <v xml:space="preserve">НОМАД ЕНЕРДЖИ КЪМПАНИ ЕООД </v>
      </c>
      <c r="B1294" s="89" t="str">
        <f t="shared" si="76"/>
        <v>205606662</v>
      </c>
      <c r="C1294" s="522">
        <f t="shared" si="77"/>
        <v>45107</v>
      </c>
      <c r="D1294" s="89" t="s">
        <v>786</v>
      </c>
      <c r="E1294" s="89">
        <v>7</v>
      </c>
      <c r="F1294" s="89" t="s">
        <v>771</v>
      </c>
      <c r="H1294" s="444">
        <f>'Справка 8'!I27</f>
        <v>0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 xml:space="preserve">НОМАД ЕНЕРДЖИ КЪМПАНИ ЕООД </v>
      </c>
      <c r="B1296" s="89" t="str">
        <f t="shared" ref="B1296:B1335" si="79">pdeBulstat</f>
        <v>205606662</v>
      </c>
      <c r="C1296" s="522">
        <f t="shared" ref="C1296:C1335" si="80">endDate</f>
        <v>45107</v>
      </c>
      <c r="D1296" s="89" t="s">
        <v>793</v>
      </c>
      <c r="E1296" s="89">
        <v>1</v>
      </c>
      <c r="F1296" s="89" t="s">
        <v>792</v>
      </c>
      <c r="H1296" s="444">
        <f>'Справка 5'!C27</f>
        <v>0</v>
      </c>
    </row>
    <row r="1297" spans="1:8">
      <c r="A1297" s="89" t="str">
        <f t="shared" si="78"/>
        <v xml:space="preserve">НОМАД ЕНЕРДЖИ КЪМПАНИ ЕООД </v>
      </c>
      <c r="B1297" s="89" t="str">
        <f t="shared" si="79"/>
        <v>205606662</v>
      </c>
      <c r="C1297" s="522">
        <f t="shared" si="80"/>
        <v>45107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 xml:space="preserve">НОМАД ЕНЕРДЖИ КЪМПАНИ ЕООД </v>
      </c>
      <c r="B1298" s="89" t="str">
        <f t="shared" si="79"/>
        <v>205606662</v>
      </c>
      <c r="C1298" s="522">
        <f t="shared" si="80"/>
        <v>45107</v>
      </c>
      <c r="D1298" s="89" t="s">
        <v>798</v>
      </c>
      <c r="E1298" s="89">
        <v>1</v>
      </c>
      <c r="F1298" s="89" t="s">
        <v>796</v>
      </c>
      <c r="H1298" s="444">
        <f>'Справка 5'!C61</f>
        <v>0</v>
      </c>
    </row>
    <row r="1299" spans="1:8">
      <c r="A1299" s="89" t="str">
        <f t="shared" si="78"/>
        <v xml:space="preserve">НОМАД ЕНЕРДЖИ КЪМПАНИ ЕООД </v>
      </c>
      <c r="B1299" s="89" t="str">
        <f t="shared" si="79"/>
        <v>205606662</v>
      </c>
      <c r="C1299" s="522">
        <f t="shared" si="80"/>
        <v>45107</v>
      </c>
      <c r="D1299" s="89" t="s">
        <v>800</v>
      </c>
      <c r="E1299" s="89">
        <v>1</v>
      </c>
      <c r="F1299" s="89" t="s">
        <v>799</v>
      </c>
      <c r="H1299" s="444">
        <f>'Справка 5'!C78</f>
        <v>0</v>
      </c>
    </row>
    <row r="1300" spans="1:8">
      <c r="A1300" s="89" t="str">
        <f t="shared" si="78"/>
        <v xml:space="preserve">НОМАД ЕНЕРДЖИ КЪМПАНИ ЕООД </v>
      </c>
      <c r="B1300" s="89" t="str">
        <f t="shared" si="79"/>
        <v>205606662</v>
      </c>
      <c r="C1300" s="522">
        <f t="shared" si="80"/>
        <v>45107</v>
      </c>
      <c r="D1300" s="89" t="s">
        <v>802</v>
      </c>
      <c r="E1300" s="89">
        <v>1</v>
      </c>
      <c r="F1300" s="89" t="s">
        <v>791</v>
      </c>
      <c r="H1300" s="444">
        <f>'Справка 5'!C79</f>
        <v>0</v>
      </c>
    </row>
    <row r="1301" spans="1:8">
      <c r="A1301" s="89" t="str">
        <f t="shared" si="78"/>
        <v xml:space="preserve">НОМАД ЕНЕРДЖИ КЪМПАНИ ЕООД </v>
      </c>
      <c r="B1301" s="89" t="str">
        <f t="shared" si="79"/>
        <v>205606662</v>
      </c>
      <c r="C1301" s="522">
        <f t="shared" si="80"/>
        <v>45107</v>
      </c>
      <c r="D1301" s="89" t="s">
        <v>804</v>
      </c>
      <c r="E1301" s="89">
        <v>1</v>
      </c>
      <c r="F1301" s="89" t="s">
        <v>792</v>
      </c>
      <c r="H1301" s="444">
        <f>'Справка 5'!C97</f>
        <v>0</v>
      </c>
    </row>
    <row r="1302" spans="1:8">
      <c r="A1302" s="89" t="str">
        <f t="shared" si="78"/>
        <v xml:space="preserve">НОМАД ЕНЕРДЖИ КЪМПАНИ ЕООД </v>
      </c>
      <c r="B1302" s="89" t="str">
        <f t="shared" si="79"/>
        <v>205606662</v>
      </c>
      <c r="C1302" s="522">
        <f t="shared" si="80"/>
        <v>45107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 xml:space="preserve">НОМАД ЕНЕРДЖИ КЪМПАНИ ЕООД </v>
      </c>
      <c r="B1303" s="89" t="str">
        <f t="shared" si="79"/>
        <v>205606662</v>
      </c>
      <c r="C1303" s="522">
        <f t="shared" si="80"/>
        <v>45107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 xml:space="preserve">НОМАД ЕНЕРДЖИ КЪМПАНИ ЕООД </v>
      </c>
      <c r="B1304" s="89" t="str">
        <f t="shared" si="79"/>
        <v>205606662</v>
      </c>
      <c r="C1304" s="522">
        <f t="shared" si="80"/>
        <v>45107</v>
      </c>
      <c r="D1304" s="89" t="s">
        <v>807</v>
      </c>
      <c r="E1304" s="89">
        <v>1</v>
      </c>
      <c r="F1304" s="89" t="s">
        <v>799</v>
      </c>
      <c r="H1304" s="444">
        <f>'Справка 5'!C148</f>
        <v>0</v>
      </c>
    </row>
    <row r="1305" spans="1:8">
      <c r="A1305" s="89" t="str">
        <f t="shared" si="78"/>
        <v xml:space="preserve">НОМАД ЕНЕРДЖИ КЪМПАНИ ЕООД </v>
      </c>
      <c r="B1305" s="89" t="str">
        <f t="shared" si="79"/>
        <v>205606662</v>
      </c>
      <c r="C1305" s="522">
        <f t="shared" si="80"/>
        <v>45107</v>
      </c>
      <c r="D1305" s="89" t="s">
        <v>809</v>
      </c>
      <c r="E1305" s="89">
        <v>1</v>
      </c>
      <c r="F1305" s="89" t="s">
        <v>803</v>
      </c>
      <c r="H1305" s="444">
        <f>'Справка 5'!C149</f>
        <v>0</v>
      </c>
    </row>
    <row r="1306" spans="1:8">
      <c r="A1306" s="89" t="str">
        <f t="shared" si="78"/>
        <v xml:space="preserve">НОМАД ЕНЕРДЖИ КЪМПАНИ ЕООД </v>
      </c>
      <c r="B1306" s="89" t="str">
        <f t="shared" si="79"/>
        <v>205606662</v>
      </c>
      <c r="C1306" s="522">
        <f t="shared" si="80"/>
        <v>45107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 xml:space="preserve">НОМАД ЕНЕРДЖИ КЪМПАНИ ЕООД </v>
      </c>
      <c r="B1307" s="89" t="str">
        <f t="shared" si="79"/>
        <v>205606662</v>
      </c>
      <c r="C1307" s="522">
        <f t="shared" si="80"/>
        <v>45107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 xml:space="preserve">НОМАД ЕНЕРДЖИ КЪМПАНИ ЕООД </v>
      </c>
      <c r="B1308" s="89" t="str">
        <f t="shared" si="79"/>
        <v>205606662</v>
      </c>
      <c r="C1308" s="522">
        <f t="shared" si="80"/>
        <v>45107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 xml:space="preserve">НОМАД ЕНЕРДЖИ КЪМПАНИ ЕООД </v>
      </c>
      <c r="B1309" s="89" t="str">
        <f t="shared" si="79"/>
        <v>205606662</v>
      </c>
      <c r="C1309" s="522">
        <f t="shared" si="80"/>
        <v>45107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 xml:space="preserve">НОМАД ЕНЕРДЖИ КЪМПАНИ ЕООД </v>
      </c>
      <c r="B1310" s="89" t="str">
        <f t="shared" si="79"/>
        <v>205606662</v>
      </c>
      <c r="C1310" s="522">
        <f t="shared" si="80"/>
        <v>45107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 xml:space="preserve">НОМАД ЕНЕРДЖИ КЪМПАНИ ЕООД </v>
      </c>
      <c r="B1311" s="89" t="str">
        <f t="shared" si="79"/>
        <v>205606662</v>
      </c>
      <c r="C1311" s="522">
        <f t="shared" si="80"/>
        <v>45107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 xml:space="preserve">НОМАД ЕНЕРДЖИ КЪМПАНИ ЕООД </v>
      </c>
      <c r="B1312" s="89" t="str">
        <f t="shared" si="79"/>
        <v>205606662</v>
      </c>
      <c r="C1312" s="522">
        <f t="shared" si="80"/>
        <v>45107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 xml:space="preserve">НОМАД ЕНЕРДЖИ КЪМПАНИ ЕООД </v>
      </c>
      <c r="B1313" s="89" t="str">
        <f t="shared" si="79"/>
        <v>205606662</v>
      </c>
      <c r="C1313" s="522">
        <f t="shared" si="80"/>
        <v>45107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 xml:space="preserve">НОМАД ЕНЕРДЖИ КЪМПАНИ ЕООД </v>
      </c>
      <c r="B1314" s="89" t="str">
        <f t="shared" si="79"/>
        <v>205606662</v>
      </c>
      <c r="C1314" s="522">
        <f t="shared" si="80"/>
        <v>45107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 xml:space="preserve">НОМАД ЕНЕРДЖИ КЪМПАНИ ЕООД </v>
      </c>
      <c r="B1315" s="89" t="str">
        <f t="shared" si="79"/>
        <v>205606662</v>
      </c>
      <c r="C1315" s="522">
        <f t="shared" si="80"/>
        <v>45107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 xml:space="preserve">НОМАД ЕНЕРДЖИ КЪМПАНИ ЕООД </v>
      </c>
      <c r="B1316" s="89" t="str">
        <f t="shared" si="79"/>
        <v>205606662</v>
      </c>
      <c r="C1316" s="522">
        <f t="shared" si="80"/>
        <v>45107</v>
      </c>
      <c r="D1316" s="89" t="s">
        <v>793</v>
      </c>
      <c r="E1316" s="89">
        <v>3</v>
      </c>
      <c r="F1316" s="89" t="s">
        <v>792</v>
      </c>
      <c r="H1316" s="444">
        <f>'Справка 5'!E27</f>
        <v>0</v>
      </c>
    </row>
    <row r="1317" spans="1:8">
      <c r="A1317" s="89" t="str">
        <f t="shared" si="78"/>
        <v xml:space="preserve">НОМАД ЕНЕРДЖИ КЪМПАНИ ЕООД </v>
      </c>
      <c r="B1317" s="89" t="str">
        <f t="shared" si="79"/>
        <v>205606662</v>
      </c>
      <c r="C1317" s="522">
        <f t="shared" si="80"/>
        <v>45107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 xml:space="preserve">НОМАД ЕНЕРДЖИ КЪМПАНИ ЕООД </v>
      </c>
      <c r="B1318" s="89" t="str">
        <f t="shared" si="79"/>
        <v>205606662</v>
      </c>
      <c r="C1318" s="522">
        <f t="shared" si="80"/>
        <v>45107</v>
      </c>
      <c r="D1318" s="89" t="s">
        <v>798</v>
      </c>
      <c r="E1318" s="89">
        <v>3</v>
      </c>
      <c r="F1318" s="89" t="s">
        <v>796</v>
      </c>
      <c r="H1318" s="444">
        <f>'Справка 5'!E61</f>
        <v>0</v>
      </c>
    </row>
    <row r="1319" spans="1:8">
      <c r="A1319" s="89" t="str">
        <f t="shared" si="78"/>
        <v xml:space="preserve">НОМАД ЕНЕРДЖИ КЪМПАНИ ЕООД </v>
      </c>
      <c r="B1319" s="89" t="str">
        <f t="shared" si="79"/>
        <v>205606662</v>
      </c>
      <c r="C1319" s="522">
        <f t="shared" si="80"/>
        <v>45107</v>
      </c>
      <c r="D1319" s="89" t="s">
        <v>800</v>
      </c>
      <c r="E1319" s="89">
        <v>3</v>
      </c>
      <c r="F1319" s="89" t="s">
        <v>799</v>
      </c>
      <c r="H1319" s="444">
        <f>'Справка 5'!E78</f>
        <v>0</v>
      </c>
    </row>
    <row r="1320" spans="1:8">
      <c r="A1320" s="89" t="str">
        <f t="shared" si="78"/>
        <v xml:space="preserve">НОМАД ЕНЕРДЖИ КЪМПАНИ ЕООД </v>
      </c>
      <c r="B1320" s="89" t="str">
        <f t="shared" si="79"/>
        <v>205606662</v>
      </c>
      <c r="C1320" s="522">
        <f t="shared" si="80"/>
        <v>45107</v>
      </c>
      <c r="D1320" s="89" t="s">
        <v>802</v>
      </c>
      <c r="E1320" s="89">
        <v>3</v>
      </c>
      <c r="F1320" s="89" t="s">
        <v>791</v>
      </c>
      <c r="H1320" s="444">
        <f>'Справка 5'!E79</f>
        <v>0</v>
      </c>
    </row>
    <row r="1321" spans="1:8">
      <c r="A1321" s="89" t="str">
        <f t="shared" si="78"/>
        <v xml:space="preserve">НОМАД ЕНЕРДЖИ КЪМПАНИ ЕООД </v>
      </c>
      <c r="B1321" s="89" t="str">
        <f t="shared" si="79"/>
        <v>205606662</v>
      </c>
      <c r="C1321" s="522">
        <f t="shared" si="80"/>
        <v>45107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 xml:space="preserve">НОМАД ЕНЕРДЖИ КЪМПАНИ ЕООД </v>
      </c>
      <c r="B1322" s="89" t="str">
        <f t="shared" si="79"/>
        <v>205606662</v>
      </c>
      <c r="C1322" s="522">
        <f t="shared" si="80"/>
        <v>45107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 xml:space="preserve">НОМАД ЕНЕРДЖИ КЪМПАНИ ЕООД </v>
      </c>
      <c r="B1323" s="89" t="str">
        <f t="shared" si="79"/>
        <v>205606662</v>
      </c>
      <c r="C1323" s="522">
        <f t="shared" si="80"/>
        <v>45107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 xml:space="preserve">НОМАД ЕНЕРДЖИ КЪМПАНИ ЕООД </v>
      </c>
      <c r="B1324" s="89" t="str">
        <f t="shared" si="79"/>
        <v>205606662</v>
      </c>
      <c r="C1324" s="522">
        <f t="shared" si="80"/>
        <v>45107</v>
      </c>
      <c r="D1324" s="89" t="s">
        <v>807</v>
      </c>
      <c r="E1324" s="89">
        <v>3</v>
      </c>
      <c r="F1324" s="89" t="s">
        <v>799</v>
      </c>
      <c r="H1324" s="444">
        <f>'Справка 5'!E148</f>
        <v>0</v>
      </c>
    </row>
    <row r="1325" spans="1:8">
      <c r="A1325" s="89" t="str">
        <f t="shared" si="78"/>
        <v xml:space="preserve">НОМАД ЕНЕРДЖИ КЪМПАНИ ЕООД </v>
      </c>
      <c r="B1325" s="89" t="str">
        <f t="shared" si="79"/>
        <v>205606662</v>
      </c>
      <c r="C1325" s="522">
        <f t="shared" si="80"/>
        <v>45107</v>
      </c>
      <c r="D1325" s="89" t="s">
        <v>809</v>
      </c>
      <c r="E1325" s="89">
        <v>3</v>
      </c>
      <c r="F1325" s="89" t="s">
        <v>803</v>
      </c>
      <c r="H1325" s="444">
        <f>'Справка 5'!E149</f>
        <v>0</v>
      </c>
    </row>
    <row r="1326" spans="1:8">
      <c r="A1326" s="89" t="str">
        <f t="shared" si="78"/>
        <v xml:space="preserve">НОМАД ЕНЕРДЖИ КЪМПАНИ ЕООД </v>
      </c>
      <c r="B1326" s="89" t="str">
        <f t="shared" si="79"/>
        <v>205606662</v>
      </c>
      <c r="C1326" s="522">
        <f t="shared" si="80"/>
        <v>45107</v>
      </c>
      <c r="D1326" s="89" t="s">
        <v>793</v>
      </c>
      <c r="E1326" s="89">
        <v>4</v>
      </c>
      <c r="F1326" s="89" t="s">
        <v>792</v>
      </c>
      <c r="H1326" s="444">
        <f>'Справка 5'!F27</f>
        <v>0</v>
      </c>
    </row>
    <row r="1327" spans="1:8">
      <c r="A1327" s="89" t="str">
        <f t="shared" si="78"/>
        <v xml:space="preserve">НОМАД ЕНЕРДЖИ КЪМПАНИ ЕООД </v>
      </c>
      <c r="B1327" s="89" t="str">
        <f t="shared" si="79"/>
        <v>205606662</v>
      </c>
      <c r="C1327" s="522">
        <f t="shared" si="80"/>
        <v>45107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 xml:space="preserve">НОМАД ЕНЕРДЖИ КЪМПАНИ ЕООД </v>
      </c>
      <c r="B1328" s="89" t="str">
        <f t="shared" si="79"/>
        <v>205606662</v>
      </c>
      <c r="C1328" s="522">
        <f t="shared" si="80"/>
        <v>45107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 xml:space="preserve">НОМАД ЕНЕРДЖИ КЪМПАНИ ЕООД </v>
      </c>
      <c r="B1329" s="89" t="str">
        <f t="shared" si="79"/>
        <v>205606662</v>
      </c>
      <c r="C1329" s="522">
        <f t="shared" si="80"/>
        <v>45107</v>
      </c>
      <c r="D1329" s="89" t="s">
        <v>800</v>
      </c>
      <c r="E1329" s="89">
        <v>4</v>
      </c>
      <c r="F1329" s="89" t="s">
        <v>799</v>
      </c>
      <c r="H1329" s="444">
        <f>'Справка 5'!F78</f>
        <v>0</v>
      </c>
    </row>
    <row r="1330" spans="1:8">
      <c r="A1330" s="89" t="str">
        <f t="shared" si="78"/>
        <v xml:space="preserve">НОМАД ЕНЕРДЖИ КЪМПАНИ ЕООД </v>
      </c>
      <c r="B1330" s="89" t="str">
        <f t="shared" si="79"/>
        <v>205606662</v>
      </c>
      <c r="C1330" s="522">
        <f t="shared" si="80"/>
        <v>45107</v>
      </c>
      <c r="D1330" s="89" t="s">
        <v>802</v>
      </c>
      <c r="E1330" s="89">
        <v>4</v>
      </c>
      <c r="F1330" s="89" t="s">
        <v>791</v>
      </c>
      <c r="H1330" s="444">
        <f>'Справка 5'!F79</f>
        <v>0</v>
      </c>
    </row>
    <row r="1331" spans="1:8">
      <c r="A1331" s="89" t="str">
        <f t="shared" si="78"/>
        <v xml:space="preserve">НОМАД ЕНЕРДЖИ КЪМПАНИ ЕООД </v>
      </c>
      <c r="B1331" s="89" t="str">
        <f t="shared" si="79"/>
        <v>205606662</v>
      </c>
      <c r="C1331" s="522">
        <f t="shared" si="80"/>
        <v>45107</v>
      </c>
      <c r="D1331" s="89" t="s">
        <v>804</v>
      </c>
      <c r="E1331" s="89">
        <v>4</v>
      </c>
      <c r="F1331" s="89" t="s">
        <v>792</v>
      </c>
      <c r="H1331" s="444">
        <f>'Справка 5'!F97</f>
        <v>0</v>
      </c>
    </row>
    <row r="1332" spans="1:8">
      <c r="A1332" s="89" t="str">
        <f t="shared" si="78"/>
        <v xml:space="preserve">НОМАД ЕНЕРДЖИ КЪМПАНИ ЕООД </v>
      </c>
      <c r="B1332" s="89" t="str">
        <f t="shared" si="79"/>
        <v>205606662</v>
      </c>
      <c r="C1332" s="522">
        <f t="shared" si="80"/>
        <v>45107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 xml:space="preserve">НОМАД ЕНЕРДЖИ КЪМПАНИ ЕООД </v>
      </c>
      <c r="B1333" s="89" t="str">
        <f t="shared" si="79"/>
        <v>205606662</v>
      </c>
      <c r="C1333" s="522">
        <f t="shared" si="80"/>
        <v>45107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 xml:space="preserve">НОМАД ЕНЕРДЖИ КЪМПАНИ ЕООД </v>
      </c>
      <c r="B1334" s="89" t="str">
        <f t="shared" si="79"/>
        <v>205606662</v>
      </c>
      <c r="C1334" s="522">
        <f t="shared" si="80"/>
        <v>45107</v>
      </c>
      <c r="D1334" s="89" t="s">
        <v>807</v>
      </c>
      <c r="E1334" s="89">
        <v>4</v>
      </c>
      <c r="F1334" s="89" t="s">
        <v>799</v>
      </c>
      <c r="H1334" s="444">
        <f>'Справка 5'!F148</f>
        <v>0</v>
      </c>
    </row>
    <row r="1335" spans="1:8">
      <c r="A1335" s="89" t="str">
        <f t="shared" si="78"/>
        <v xml:space="preserve">НОМАД ЕНЕРДЖИ КЪМПАНИ ЕООД </v>
      </c>
      <c r="B1335" s="89" t="str">
        <f t="shared" si="79"/>
        <v>205606662</v>
      </c>
      <c r="C1335" s="522">
        <f t="shared" si="80"/>
        <v>45107</v>
      </c>
      <c r="D1335" s="89" t="s">
        <v>809</v>
      </c>
      <c r="E1335" s="89">
        <v>4</v>
      </c>
      <c r="F1335" s="89" t="s">
        <v>803</v>
      </c>
      <c r="H1335" s="444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B47" zoomScale="85" zoomScaleNormal="85" zoomScaleSheetLayoutView="85" workbookViewId="0">
      <selection activeCell="C55" activeCellId="1" sqref="C76 C55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6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 xml:space="preserve">на НОМАД ЕНЕРДЖИ КЪМПАНИ ЕООД 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205606662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30.06.2023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/>
      <c r="D12" s="162"/>
      <c r="E12" s="76" t="s">
        <v>25</v>
      </c>
      <c r="F12" s="80" t="s">
        <v>26</v>
      </c>
      <c r="G12" s="162">
        <v>4889</v>
      </c>
      <c r="H12" s="162">
        <v>4889</v>
      </c>
    </row>
    <row r="13" spans="1:8">
      <c r="A13" s="76" t="s">
        <v>27</v>
      </c>
      <c r="B13" s="78" t="s">
        <v>28</v>
      </c>
      <c r="C13" s="162"/>
      <c r="D13" s="162"/>
      <c r="E13" s="76" t="s">
        <v>846</v>
      </c>
      <c r="F13" s="80" t="s">
        <v>29</v>
      </c>
      <c r="G13" s="162"/>
      <c r="H13" s="162"/>
    </row>
    <row r="14" spans="1:8">
      <c r="A14" s="76" t="s">
        <v>30</v>
      </c>
      <c r="B14" s="78" t="s">
        <v>31</v>
      </c>
      <c r="C14" s="162">
        <v>737</v>
      </c>
      <c r="D14" s="162">
        <v>742</v>
      </c>
      <c r="E14" s="76" t="s">
        <v>32</v>
      </c>
      <c r="F14" s="80" t="s">
        <v>33</v>
      </c>
      <c r="G14" s="162"/>
      <c r="H14" s="162"/>
    </row>
    <row r="15" spans="1:8">
      <c r="A15" s="76" t="s">
        <v>34</v>
      </c>
      <c r="B15" s="78" t="s">
        <v>35</v>
      </c>
      <c r="C15" s="162"/>
      <c r="D15" s="162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>
        <v>876</v>
      </c>
      <c r="D16" s="162">
        <v>927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2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2"/>
      <c r="E18" s="429" t="s">
        <v>47</v>
      </c>
      <c r="F18" s="428" t="s">
        <v>48</v>
      </c>
      <c r="G18" s="550">
        <f>G12+G15+G16+G17</f>
        <v>4889</v>
      </c>
      <c r="H18" s="551">
        <f>H12+H15+H16+H17</f>
        <v>4889</v>
      </c>
    </row>
    <row r="19" spans="1:13">
      <c r="A19" s="76" t="s">
        <v>49</v>
      </c>
      <c r="B19" s="78" t="s">
        <v>50</v>
      </c>
      <c r="C19" s="162"/>
      <c r="D19" s="162"/>
      <c r="E19" s="85" t="s">
        <v>51</v>
      </c>
      <c r="F19" s="81"/>
      <c r="G19" s="552"/>
      <c r="H19" s="553"/>
    </row>
    <row r="20" spans="1:13">
      <c r="A20" s="430" t="s">
        <v>52</v>
      </c>
      <c r="B20" s="82" t="s">
        <v>53</v>
      </c>
      <c r="C20" s="538">
        <f>SUM(C12:C19)</f>
        <v>1613</v>
      </c>
      <c r="D20" s="539">
        <f>SUM(D12:D19)</f>
        <v>1669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4"/>
      <c r="D21" s="425"/>
      <c r="E21" s="76" t="s">
        <v>58</v>
      </c>
      <c r="F21" s="80" t="s">
        <v>59</v>
      </c>
      <c r="G21" s="162"/>
      <c r="H21" s="162"/>
    </row>
    <row r="22" spans="1:13">
      <c r="A22" s="85" t="s">
        <v>60</v>
      </c>
      <c r="B22" s="82" t="s">
        <v>61</v>
      </c>
      <c r="C22" s="424"/>
      <c r="D22" s="425"/>
      <c r="E22" s="166" t="s">
        <v>62</v>
      </c>
      <c r="F22" s="80" t="s">
        <v>63</v>
      </c>
      <c r="G22" s="536">
        <f>SUM(G23:G25)</f>
        <v>0</v>
      </c>
      <c r="H22" s="537">
        <f>SUM(H23:H25)</f>
        <v>0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/>
      <c r="H23" s="162"/>
    </row>
    <row r="24" spans="1:13">
      <c r="A24" s="76" t="s">
        <v>67</v>
      </c>
      <c r="B24" s="78" t="s">
        <v>68</v>
      </c>
      <c r="C24" s="162"/>
      <c r="D24" s="162"/>
      <c r="E24" s="167" t="s">
        <v>69</v>
      </c>
      <c r="F24" s="80" t="s">
        <v>70</v>
      </c>
      <c r="G24" s="162"/>
      <c r="H24" s="162"/>
      <c r="M24" s="83"/>
    </row>
    <row r="25" spans="1:13">
      <c r="A25" s="76" t="s">
        <v>71</v>
      </c>
      <c r="B25" s="78" t="s">
        <v>72</v>
      </c>
      <c r="C25" s="162">
        <v>2</v>
      </c>
      <c r="D25" s="162">
        <v>3</v>
      </c>
      <c r="E25" s="76" t="s">
        <v>73</v>
      </c>
      <c r="F25" s="80" t="s">
        <v>74</v>
      </c>
      <c r="G25" s="162"/>
      <c r="H25" s="162"/>
    </row>
    <row r="26" spans="1:13">
      <c r="A26" s="76" t="s">
        <v>75</v>
      </c>
      <c r="B26" s="78" t="s">
        <v>76</v>
      </c>
      <c r="C26" s="162"/>
      <c r="D26" s="162"/>
      <c r="E26" s="432" t="s">
        <v>77</v>
      </c>
      <c r="F26" s="81" t="s">
        <v>78</v>
      </c>
      <c r="G26" s="538">
        <f>G20+G21+G22</f>
        <v>0</v>
      </c>
      <c r="H26" s="539">
        <f>H20+H21+H22</f>
        <v>0</v>
      </c>
      <c r="M26" s="83"/>
    </row>
    <row r="27" spans="1:13">
      <c r="A27" s="76" t="s">
        <v>79</v>
      </c>
      <c r="B27" s="78" t="s">
        <v>80</v>
      </c>
      <c r="C27" s="162"/>
      <c r="D27" s="162"/>
      <c r="E27" s="85" t="s">
        <v>81</v>
      </c>
      <c r="F27" s="81"/>
      <c r="G27" s="552"/>
      <c r="H27" s="553"/>
    </row>
    <row r="28" spans="1:13">
      <c r="A28" s="430" t="s">
        <v>82</v>
      </c>
      <c r="B28" s="82" t="s">
        <v>83</v>
      </c>
      <c r="C28" s="538">
        <f>SUM(C24:C27)</f>
        <v>2</v>
      </c>
      <c r="D28" s="539">
        <f>SUM(D24:D27)</f>
        <v>3</v>
      </c>
      <c r="E28" s="167" t="s">
        <v>84</v>
      </c>
      <c r="F28" s="80" t="s">
        <v>85</v>
      </c>
      <c r="G28" s="536">
        <f>SUM(G29:G31)</f>
        <v>241809</v>
      </c>
      <c r="H28" s="537">
        <f>SUM(H29:H31)</f>
        <v>12579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>
        <v>241809</v>
      </c>
      <c r="H29" s="162">
        <v>12579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/>
      <c r="H30" s="162"/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2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2097</v>
      </c>
      <c r="H32" s="162">
        <v>229230</v>
      </c>
      <c r="M32" s="83"/>
    </row>
    <row r="33" spans="1:13">
      <c r="A33" s="430" t="s">
        <v>99</v>
      </c>
      <c r="B33" s="82" t="s">
        <v>100</v>
      </c>
      <c r="C33" s="538">
        <f>C31+C32</f>
        <v>0</v>
      </c>
      <c r="D33" s="539">
        <f>D31+D32</f>
        <v>0</v>
      </c>
      <c r="E33" s="165" t="s">
        <v>101</v>
      </c>
      <c r="F33" s="80" t="s">
        <v>102</v>
      </c>
      <c r="G33" s="162"/>
      <c r="H33" s="162"/>
    </row>
    <row r="34" spans="1:13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243906</v>
      </c>
      <c r="H34" s="539">
        <f>H28+H32+H33</f>
        <v>241809</v>
      </c>
    </row>
    <row r="35" spans="1:13">
      <c r="A35" s="76" t="s">
        <v>106</v>
      </c>
      <c r="B35" s="78" t="s">
        <v>107</v>
      </c>
      <c r="C35" s="536">
        <f>SUM(C36:C39)</f>
        <v>0</v>
      </c>
      <c r="D35" s="537">
        <f>SUM(D36:D39)</f>
        <v>0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/>
      <c r="D37" s="161"/>
      <c r="E37" s="431" t="s">
        <v>847</v>
      </c>
      <c r="F37" s="84" t="s">
        <v>112</v>
      </c>
      <c r="G37" s="540">
        <f>G26+G18+G34</f>
        <v>248795</v>
      </c>
      <c r="H37" s="541">
        <f>H26+H18+H34</f>
        <v>246698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4"/>
      <c r="H38" s="555"/>
      <c r="M38" s="83"/>
    </row>
    <row r="39" spans="1:13" ht="16.5" thickBot="1">
      <c r="A39" s="76" t="s">
        <v>115</v>
      </c>
      <c r="B39" s="78" t="s">
        <v>116</v>
      </c>
      <c r="C39" s="162"/>
      <c r="D39" s="161"/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2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2"/>
    </row>
    <row r="46" spans="1:13">
      <c r="A46" s="421" t="s">
        <v>137</v>
      </c>
      <c r="B46" s="82" t="s">
        <v>138</v>
      </c>
      <c r="C46" s="538">
        <f>C35+C40+C45</f>
        <v>0</v>
      </c>
      <c r="D46" s="539">
        <f>D35+D40+D45</f>
        <v>0</v>
      </c>
      <c r="E46" s="166" t="s">
        <v>139</v>
      </c>
      <c r="F46" s="80" t="s">
        <v>140</v>
      </c>
      <c r="G46" s="162"/>
      <c r="H46" s="162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/>
      <c r="H47" s="162"/>
    </row>
    <row r="48" spans="1:13">
      <c r="A48" s="76" t="s">
        <v>144</v>
      </c>
      <c r="B48" s="78" t="s">
        <v>145</v>
      </c>
      <c r="C48" s="162">
        <v>0</v>
      </c>
      <c r="D48" s="161"/>
      <c r="E48" s="166" t="s">
        <v>146</v>
      </c>
      <c r="F48" s="80" t="s">
        <v>147</v>
      </c>
      <c r="G48" s="162"/>
      <c r="H48" s="162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2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6">
        <f>SUM(G44:G49)</f>
        <v>0</v>
      </c>
      <c r="H50" s="537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6"/>
      <c r="H51" s="537"/>
    </row>
    <row r="52" spans="1:13">
      <c r="A52" s="430" t="s">
        <v>156</v>
      </c>
      <c r="B52" s="82" t="s">
        <v>157</v>
      </c>
      <c r="C52" s="538">
        <f>SUM(C48:C51)</f>
        <v>0</v>
      </c>
      <c r="D52" s="539">
        <f>SUM(D48:D51)</f>
        <v>0</v>
      </c>
      <c r="E52" s="166" t="s">
        <v>158</v>
      </c>
      <c r="F52" s="81" t="s">
        <v>159</v>
      </c>
      <c r="G52" s="162"/>
      <c r="H52" s="162"/>
    </row>
    <row r="53" spans="1:13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2"/>
    </row>
    <row r="54" spans="1:13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/>
      <c r="H54" s="162"/>
    </row>
    <row r="55" spans="1:13">
      <c r="A55" s="85" t="s">
        <v>166</v>
      </c>
      <c r="B55" s="82" t="s">
        <v>167</v>
      </c>
      <c r="C55" s="426">
        <v>11</v>
      </c>
      <c r="D55" s="426">
        <v>11</v>
      </c>
      <c r="E55" s="76" t="s">
        <v>168</v>
      </c>
      <c r="F55" s="81" t="s">
        <v>169</v>
      </c>
      <c r="G55" s="162"/>
      <c r="H55" s="162"/>
    </row>
    <row r="56" spans="1:13" ht="16.5" thickBot="1">
      <c r="A56" s="423" t="s">
        <v>170</v>
      </c>
      <c r="B56" s="173" t="s">
        <v>171</v>
      </c>
      <c r="C56" s="542">
        <f>C20+C21+C22+C28+C33+C46+C52+C54+C55</f>
        <v>1626</v>
      </c>
      <c r="D56" s="543">
        <f>D20+D21+D22+D28+D33+D46+D52+D54+D55</f>
        <v>1683</v>
      </c>
      <c r="E56" s="85" t="s">
        <v>850</v>
      </c>
      <c r="F56" s="84" t="s">
        <v>172</v>
      </c>
      <c r="G56" s="540">
        <f>G50+G52+G53+G54+G55</f>
        <v>0</v>
      </c>
      <c r="H56" s="541">
        <f>H50+H52+H53+H54+H55</f>
        <v>0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.5">
      <c r="A59" s="76" t="s">
        <v>176</v>
      </c>
      <c r="B59" s="78" t="s">
        <v>177</v>
      </c>
      <c r="C59" s="162"/>
      <c r="D59" s="162"/>
      <c r="E59" s="166" t="s">
        <v>180</v>
      </c>
      <c r="F59" s="434" t="s">
        <v>181</v>
      </c>
      <c r="G59" s="162"/>
      <c r="H59" s="162"/>
    </row>
    <row r="60" spans="1:13">
      <c r="A60" s="76" t="s">
        <v>178</v>
      </c>
      <c r="B60" s="78" t="s">
        <v>179</v>
      </c>
      <c r="C60" s="162"/>
      <c r="D60" s="162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>
        <v>3091</v>
      </c>
      <c r="D61" s="162"/>
      <c r="E61" s="165" t="s">
        <v>188</v>
      </c>
      <c r="F61" s="80" t="s">
        <v>189</v>
      </c>
      <c r="G61" s="536">
        <f>SUM(G62:G68)</f>
        <v>688116</v>
      </c>
      <c r="H61" s="537">
        <f>SUM(H62:H68)</f>
        <v>860345</v>
      </c>
    </row>
    <row r="62" spans="1:13">
      <c r="A62" s="76" t="s">
        <v>186</v>
      </c>
      <c r="B62" s="78" t="s">
        <v>187</v>
      </c>
      <c r="C62" s="162"/>
      <c r="D62" s="162"/>
      <c r="E62" s="165" t="s">
        <v>192</v>
      </c>
      <c r="F62" s="80" t="s">
        <v>193</v>
      </c>
      <c r="G62" s="162"/>
      <c r="H62" s="162"/>
      <c r="M62" s="83"/>
    </row>
    <row r="63" spans="1:13">
      <c r="A63" s="76" t="s">
        <v>190</v>
      </c>
      <c r="B63" s="78" t="s">
        <v>191</v>
      </c>
      <c r="C63" s="162"/>
      <c r="D63" s="162"/>
      <c r="E63" s="76" t="s">
        <v>196</v>
      </c>
      <c r="F63" s="80" t="s">
        <v>197</v>
      </c>
      <c r="G63" s="162">
        <v>171087</v>
      </c>
      <c r="H63" s="162">
        <v>856</v>
      </c>
    </row>
    <row r="64" spans="1:13">
      <c r="A64" s="76" t="s">
        <v>194</v>
      </c>
      <c r="B64" s="78" t="s">
        <v>195</v>
      </c>
      <c r="C64" s="162"/>
      <c r="D64" s="162">
        <v>70539</v>
      </c>
      <c r="E64" s="76" t="s">
        <v>199</v>
      </c>
      <c r="F64" s="80" t="s">
        <v>200</v>
      </c>
      <c r="G64" s="162">
        <f>491085-2</f>
        <v>491083</v>
      </c>
      <c r="H64" s="162">
        <v>833590</v>
      </c>
      <c r="M64" s="83"/>
    </row>
    <row r="65" spans="1:13">
      <c r="A65" s="430" t="s">
        <v>52</v>
      </c>
      <c r="B65" s="82" t="s">
        <v>198</v>
      </c>
      <c r="C65" s="538">
        <f>SUM(C59:C64)</f>
        <v>3091</v>
      </c>
      <c r="D65" s="539">
        <f>SUM(D59:D64)</f>
        <v>70539</v>
      </c>
      <c r="E65" s="76" t="s">
        <v>201</v>
      </c>
      <c r="F65" s="80" t="s">
        <v>202</v>
      </c>
      <c r="G65" s="162">
        <v>2</v>
      </c>
      <c r="H65" s="162"/>
    </row>
    <row r="66" spans="1:13">
      <c r="A66" s="76"/>
      <c r="B66" s="82"/>
      <c r="C66" s="536"/>
      <c r="D66" s="537"/>
      <c r="E66" s="76" t="s">
        <v>204</v>
      </c>
      <c r="F66" s="80" t="s">
        <v>205</v>
      </c>
      <c r="G66" s="162">
        <v>187</v>
      </c>
      <c r="H66" s="162">
        <v>196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v>36</v>
      </c>
      <c r="H67" s="162">
        <v>26</v>
      </c>
    </row>
    <row r="68" spans="1:13">
      <c r="A68" s="76" t="s">
        <v>206</v>
      </c>
      <c r="B68" s="78" t="s">
        <v>207</v>
      </c>
      <c r="C68" s="162"/>
      <c r="D68" s="162"/>
      <c r="E68" s="76" t="s">
        <v>212</v>
      </c>
      <c r="F68" s="80" t="s">
        <v>213</v>
      </c>
      <c r="G68" s="162">
        <v>25721</v>
      </c>
      <c r="H68" s="162">
        <v>25677</v>
      </c>
    </row>
    <row r="69" spans="1:13">
      <c r="A69" s="76" t="s">
        <v>210</v>
      </c>
      <c r="B69" s="78" t="s">
        <v>211</v>
      </c>
      <c r="C69" s="162">
        <f>194133-114</f>
        <v>194019</v>
      </c>
      <c r="D69" s="162">
        <f>402229-143</f>
        <v>402086</v>
      </c>
      <c r="E69" s="166" t="s">
        <v>79</v>
      </c>
      <c r="F69" s="80" t="s">
        <v>216</v>
      </c>
      <c r="G69" s="162">
        <f>42671-1</f>
        <v>42670</v>
      </c>
      <c r="H69" s="162">
        <v>170600</v>
      </c>
    </row>
    <row r="70" spans="1:13">
      <c r="A70" s="76" t="s">
        <v>214</v>
      </c>
      <c r="B70" s="78" t="s">
        <v>215</v>
      </c>
      <c r="C70" s="162">
        <f>114+8935</f>
        <v>9049</v>
      </c>
      <c r="D70" s="162">
        <f>143+29309</f>
        <v>29452</v>
      </c>
      <c r="E70" s="76" t="s">
        <v>219</v>
      </c>
      <c r="F70" s="80" t="s">
        <v>220</v>
      </c>
      <c r="G70" s="162"/>
      <c r="H70" s="162"/>
    </row>
    <row r="71" spans="1:13">
      <c r="A71" s="76" t="s">
        <v>217</v>
      </c>
      <c r="B71" s="78" t="s">
        <v>218</v>
      </c>
      <c r="C71" s="162">
        <v>550195</v>
      </c>
      <c r="D71" s="162">
        <v>564591</v>
      </c>
      <c r="E71" s="422" t="s">
        <v>47</v>
      </c>
      <c r="F71" s="81" t="s">
        <v>223</v>
      </c>
      <c r="G71" s="538">
        <f>G59+G60+G61+G69+G70</f>
        <v>730786</v>
      </c>
      <c r="H71" s="539">
        <f>H59+H60+H61+H69+H70</f>
        <v>1030945</v>
      </c>
    </row>
    <row r="72" spans="1:13">
      <c r="A72" s="76" t="s">
        <v>221</v>
      </c>
      <c r="B72" s="78" t="s">
        <v>222</v>
      </c>
      <c r="C72" s="162"/>
      <c r="D72" s="162"/>
      <c r="E72" s="165"/>
      <c r="F72" s="80"/>
      <c r="G72" s="536"/>
      <c r="H72" s="537"/>
    </row>
    <row r="73" spans="1:13">
      <c r="A73" s="76" t="s">
        <v>224</v>
      </c>
      <c r="B73" s="78" t="s">
        <v>225</v>
      </c>
      <c r="C73" s="162">
        <v>24188</v>
      </c>
      <c r="D73" s="162">
        <f>12797-11</f>
        <v>12786</v>
      </c>
      <c r="E73" s="421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/>
      <c r="D74" s="162"/>
      <c r="E74" s="512"/>
      <c r="F74" s="513"/>
      <c r="G74" s="536"/>
      <c r="H74" s="560"/>
    </row>
    <row r="75" spans="1:13">
      <c r="A75" s="76" t="s">
        <v>228</v>
      </c>
      <c r="B75" s="78" t="s">
        <v>229</v>
      </c>
      <c r="C75" s="162">
        <f>168363-8935-11</f>
        <v>159417</v>
      </c>
      <c r="D75" s="162">
        <f>151317-29309</f>
        <v>122008</v>
      </c>
      <c r="E75" s="433" t="s">
        <v>160</v>
      </c>
      <c r="F75" s="81" t="s">
        <v>233</v>
      </c>
      <c r="G75" s="426"/>
      <c r="H75" s="427"/>
    </row>
    <row r="76" spans="1:13">
      <c r="A76" s="430" t="s">
        <v>77</v>
      </c>
      <c r="B76" s="82" t="s">
        <v>232</v>
      </c>
      <c r="C76" s="538">
        <f>SUM(C68:C75)</f>
        <v>936868</v>
      </c>
      <c r="D76" s="539">
        <f>SUM(D68:D75)</f>
        <v>1130923</v>
      </c>
      <c r="E76" s="512"/>
      <c r="F76" s="513"/>
      <c r="G76" s="536"/>
      <c r="H76" s="560"/>
    </row>
    <row r="77" spans="1:13">
      <c r="A77" s="76"/>
      <c r="B77" s="78"/>
      <c r="C77" s="536"/>
      <c r="D77" s="537"/>
      <c r="E77" s="421" t="s">
        <v>234</v>
      </c>
      <c r="F77" s="81" t="s">
        <v>235</v>
      </c>
      <c r="G77" s="426"/>
      <c r="H77" s="427"/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9731</v>
      </c>
      <c r="D79" s="537">
        <f>SUM(D80:D82)</f>
        <v>6730</v>
      </c>
      <c r="E79" s="170" t="s">
        <v>849</v>
      </c>
      <c r="F79" s="84" t="s">
        <v>241</v>
      </c>
      <c r="G79" s="540">
        <f>G71+G73+G75+G77</f>
        <v>730786</v>
      </c>
      <c r="H79" s="541">
        <f>H71+H73+H75+H77</f>
        <v>1030945</v>
      </c>
    </row>
    <row r="80" spans="1:13">
      <c r="A80" s="76" t="s">
        <v>239</v>
      </c>
      <c r="B80" s="78" t="s">
        <v>240</v>
      </c>
      <c r="C80" s="162"/>
      <c r="D80" s="161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>
        <v>9731</v>
      </c>
      <c r="D82" s="161">
        <v>6730</v>
      </c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1"/>
      <c r="H84" s="562"/>
    </row>
    <row r="85" spans="1:13">
      <c r="A85" s="430" t="s">
        <v>249</v>
      </c>
      <c r="B85" s="82" t="s">
        <v>250</v>
      </c>
      <c r="C85" s="538">
        <f>C84+C83+C79</f>
        <v>9731</v>
      </c>
      <c r="D85" s="539">
        <f>D84+D83+D79</f>
        <v>6730</v>
      </c>
      <c r="E85" s="169"/>
      <c r="F85" s="88"/>
      <c r="G85" s="561"/>
      <c r="H85" s="562"/>
    </row>
    <row r="86" spans="1:13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>
        <v>0</v>
      </c>
      <c r="D88" s="162">
        <v>2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>
        <v>28265</v>
      </c>
      <c r="D89" s="162">
        <v>67766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/>
      <c r="D90" s="162"/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/>
      <c r="E91" s="169"/>
      <c r="F91" s="88"/>
      <c r="G91" s="561"/>
      <c r="H91" s="562"/>
    </row>
    <row r="92" spans="1:13">
      <c r="A92" s="430" t="s">
        <v>848</v>
      </c>
      <c r="B92" s="82" t="s">
        <v>260</v>
      </c>
      <c r="C92" s="538">
        <f>SUM(C88:C91)</f>
        <v>28265</v>
      </c>
      <c r="D92" s="539">
        <f>SUM(D88:D91)</f>
        <v>67768</v>
      </c>
      <c r="E92" s="169"/>
      <c r="F92" s="88"/>
      <c r="G92" s="561"/>
      <c r="H92" s="562"/>
      <c r="M92" s="83"/>
    </row>
    <row r="93" spans="1:13">
      <c r="A93" s="421" t="s">
        <v>261</v>
      </c>
      <c r="B93" s="82" t="s">
        <v>262</v>
      </c>
      <c r="C93" s="426"/>
      <c r="D93" s="427"/>
      <c r="E93" s="169"/>
      <c r="F93" s="88"/>
      <c r="G93" s="561"/>
      <c r="H93" s="562"/>
    </row>
    <row r="94" spans="1:13" ht="16.5" thickBot="1">
      <c r="A94" s="423" t="s">
        <v>263</v>
      </c>
      <c r="B94" s="173" t="s">
        <v>264</v>
      </c>
      <c r="C94" s="542">
        <f>C65+C76+C85+C92+C93</f>
        <v>977955</v>
      </c>
      <c r="D94" s="543">
        <f>D65+D76+D85+D92+D93</f>
        <v>1275960</v>
      </c>
      <c r="E94" s="191"/>
      <c r="F94" s="192"/>
      <c r="G94" s="563"/>
      <c r="H94" s="564"/>
      <c r="M94" s="83"/>
    </row>
    <row r="95" spans="1:13" ht="32.25" thickBot="1">
      <c r="A95" s="435" t="s">
        <v>265</v>
      </c>
      <c r="B95" s="436" t="s">
        <v>266</v>
      </c>
      <c r="C95" s="544">
        <f>C94+C56</f>
        <v>979581</v>
      </c>
      <c r="D95" s="545">
        <f>D94+D56</f>
        <v>1277643</v>
      </c>
      <c r="E95" s="193" t="s">
        <v>941</v>
      </c>
      <c r="F95" s="437" t="s">
        <v>268</v>
      </c>
      <c r="G95" s="544">
        <f>G37+G40+G56+G79</f>
        <v>979581</v>
      </c>
      <c r="H95" s="545">
        <f>H37+H40+H56+H79</f>
        <v>1277643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18" t="s">
        <v>975</v>
      </c>
      <c r="B98" s="631">
        <f>pdeReportingDate</f>
        <v>45128</v>
      </c>
      <c r="C98" s="631"/>
      <c r="D98" s="631"/>
      <c r="E98" s="631"/>
      <c r="F98" s="631"/>
      <c r="G98" s="631"/>
      <c r="H98" s="631"/>
      <c r="M98" s="83"/>
    </row>
    <row r="99" spans="1:13">
      <c r="A99" s="618"/>
      <c r="B99" s="46"/>
      <c r="C99" s="46"/>
      <c r="D99" s="46"/>
      <c r="E99" s="46"/>
      <c r="F99" s="46"/>
      <c r="G99" s="46"/>
      <c r="H99" s="46"/>
      <c r="M99" s="83"/>
    </row>
    <row r="100" spans="1:13">
      <c r="A100" s="619" t="s">
        <v>8</v>
      </c>
      <c r="B100" s="632" t="str">
        <f>authorName</f>
        <v>Златина Михайлова</v>
      </c>
      <c r="C100" s="632"/>
      <c r="D100" s="632"/>
      <c r="E100" s="632"/>
      <c r="F100" s="632"/>
      <c r="G100" s="632"/>
      <c r="H100" s="632"/>
    </row>
    <row r="101" spans="1:13">
      <c r="A101" s="619"/>
      <c r="B101" s="68"/>
      <c r="C101" s="68"/>
      <c r="D101" s="68"/>
      <c r="E101" s="68"/>
      <c r="F101" s="68"/>
      <c r="G101" s="68"/>
      <c r="H101" s="68"/>
    </row>
    <row r="102" spans="1:13">
      <c r="A102" s="619" t="s">
        <v>920</v>
      </c>
      <c r="B102" s="633"/>
      <c r="C102" s="633"/>
      <c r="D102" s="633"/>
      <c r="E102" s="633"/>
      <c r="F102" s="633"/>
      <c r="G102" s="633"/>
      <c r="H102" s="633"/>
    </row>
    <row r="103" spans="1:13" ht="21.75" customHeight="1">
      <c r="A103" s="620"/>
      <c r="B103" s="634" t="str">
        <f>Начална!B17</f>
        <v>Десислава Вили Пехливанчева</v>
      </c>
      <c r="C103" s="630"/>
      <c r="D103" s="630"/>
      <c r="E103" s="630"/>
      <c r="M103" s="83"/>
    </row>
    <row r="104" spans="1:13" ht="21.75" customHeight="1">
      <c r="A104" s="620"/>
      <c r="B104" s="630"/>
      <c r="C104" s="630"/>
      <c r="D104" s="630"/>
      <c r="E104" s="630"/>
    </row>
    <row r="105" spans="1:13" ht="21.75" customHeight="1">
      <c r="A105" s="620"/>
      <c r="B105" s="630"/>
      <c r="C105" s="630"/>
      <c r="D105" s="630"/>
      <c r="E105" s="630"/>
      <c r="M105" s="83"/>
    </row>
    <row r="106" spans="1:13" ht="21.75" customHeight="1">
      <c r="A106" s="620"/>
      <c r="B106" s="630"/>
      <c r="C106" s="630"/>
      <c r="D106" s="630"/>
      <c r="E106" s="630"/>
    </row>
    <row r="107" spans="1:13" ht="21.75" customHeight="1">
      <c r="A107" s="620"/>
      <c r="B107" s="630"/>
      <c r="C107" s="630"/>
      <c r="D107" s="630"/>
      <c r="E107" s="630"/>
      <c r="M107" s="83"/>
    </row>
    <row r="108" spans="1:13" ht="21.75" customHeight="1">
      <c r="A108" s="620"/>
      <c r="B108" s="630"/>
      <c r="C108" s="630"/>
      <c r="D108" s="630"/>
      <c r="E108" s="630"/>
    </row>
    <row r="109" spans="1:13" ht="21.75" customHeight="1">
      <c r="A109" s="620"/>
      <c r="B109" s="630"/>
      <c r="C109" s="630"/>
      <c r="D109" s="630"/>
      <c r="E109" s="630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C14" sqref="C14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 xml:space="preserve">на НОМАД ЕНЕРДЖИ КЪМПАНИ ЕООД 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205606662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30.06.2023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6">
        <v>7</v>
      </c>
      <c r="D12" s="276">
        <v>16</v>
      </c>
      <c r="E12" s="159" t="s">
        <v>277</v>
      </c>
      <c r="F12" s="204" t="s">
        <v>278</v>
      </c>
      <c r="G12" s="276"/>
      <c r="H12" s="276"/>
    </row>
    <row r="13" spans="1:8">
      <c r="A13" s="159" t="s">
        <v>279</v>
      </c>
      <c r="B13" s="157" t="s">
        <v>280</v>
      </c>
      <c r="C13" s="276">
        <v>28814</v>
      </c>
      <c r="D13" s="276">
        <v>13488</v>
      </c>
      <c r="E13" s="159" t="s">
        <v>281</v>
      </c>
      <c r="F13" s="204" t="s">
        <v>282</v>
      </c>
      <c r="G13" s="276">
        <v>496206</v>
      </c>
      <c r="H13" s="276">
        <v>1166353</v>
      </c>
    </row>
    <row r="14" spans="1:8">
      <c r="A14" s="159" t="s">
        <v>283</v>
      </c>
      <c r="B14" s="157" t="s">
        <v>284</v>
      </c>
      <c r="C14" s="276">
        <v>203</v>
      </c>
      <c r="D14" s="276">
        <v>75</v>
      </c>
      <c r="E14" s="159" t="s">
        <v>285</v>
      </c>
      <c r="F14" s="204" t="s">
        <v>286</v>
      </c>
      <c r="G14" s="276"/>
      <c r="H14" s="276"/>
    </row>
    <row r="15" spans="1:8">
      <c r="A15" s="159" t="s">
        <v>287</v>
      </c>
      <c r="B15" s="157" t="s">
        <v>288</v>
      </c>
      <c r="C15" s="276">
        <v>629</v>
      </c>
      <c r="D15" s="276">
        <v>621</v>
      </c>
      <c r="E15" s="159" t="s">
        <v>79</v>
      </c>
      <c r="F15" s="204" t="s">
        <v>289</v>
      </c>
      <c r="G15" s="276">
        <v>758</v>
      </c>
      <c r="H15" s="276">
        <v>384</v>
      </c>
    </row>
    <row r="16" spans="1:8">
      <c r="A16" s="159" t="s">
        <v>290</v>
      </c>
      <c r="B16" s="157" t="s">
        <v>291</v>
      </c>
      <c r="C16" s="276">
        <v>78</v>
      </c>
      <c r="D16" s="276">
        <v>78</v>
      </c>
      <c r="E16" s="200" t="s">
        <v>52</v>
      </c>
      <c r="F16" s="226" t="s">
        <v>292</v>
      </c>
      <c r="G16" s="565">
        <f>SUM(G12:G15)</f>
        <v>496964</v>
      </c>
      <c r="H16" s="566">
        <f>SUM(H12:H15)</f>
        <v>1166737</v>
      </c>
    </row>
    <row r="17" spans="1:8" ht="31.5">
      <c r="A17" s="159" t="s">
        <v>293</v>
      </c>
      <c r="B17" s="157" t="s">
        <v>294</v>
      </c>
      <c r="C17" s="276">
        <v>505513</v>
      </c>
      <c r="D17" s="276">
        <v>692405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6"/>
      <c r="D18" s="276"/>
      <c r="E18" s="198" t="s">
        <v>297</v>
      </c>
      <c r="F18" s="202" t="s">
        <v>298</v>
      </c>
      <c r="G18" s="574"/>
      <c r="H18" s="575"/>
    </row>
    <row r="19" spans="1:8">
      <c r="A19" s="159" t="s">
        <v>299</v>
      </c>
      <c r="B19" s="157" t="s">
        <v>300</v>
      </c>
      <c r="C19" s="276">
        <v>4983</v>
      </c>
      <c r="D19" s="276">
        <v>9033</v>
      </c>
      <c r="E19" s="159" t="s">
        <v>301</v>
      </c>
      <c r="F19" s="201" t="s">
        <v>302</v>
      </c>
      <c r="G19" s="276"/>
      <c r="H19" s="277"/>
    </row>
    <row r="20" spans="1:8">
      <c r="A20" s="199" t="s">
        <v>303</v>
      </c>
      <c r="B20" s="157" t="s">
        <v>304</v>
      </c>
      <c r="C20" s="276"/>
      <c r="D20" s="276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6"/>
      <c r="D21" s="276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5">
        <f>SUM(C12:C18)+C19</f>
        <v>540227</v>
      </c>
      <c r="D22" s="566">
        <f>SUM(D12:D18)+D19</f>
        <v>715716</v>
      </c>
      <c r="E22" s="159" t="s">
        <v>309</v>
      </c>
      <c r="F22" s="201" t="s">
        <v>310</v>
      </c>
      <c r="G22" s="276">
        <f>79136-63209</f>
        <v>15927</v>
      </c>
      <c r="H22" s="276">
        <v>1195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6"/>
      <c r="H23" s="276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6">
        <v>63209</v>
      </c>
      <c r="H24" s="276"/>
    </row>
    <row r="25" spans="1:8" ht="31.5">
      <c r="A25" s="159" t="s">
        <v>316</v>
      </c>
      <c r="B25" s="201" t="s">
        <v>317</v>
      </c>
      <c r="C25" s="276">
        <v>5086</v>
      </c>
      <c r="D25" s="276">
        <v>28</v>
      </c>
      <c r="E25" s="159" t="s">
        <v>318</v>
      </c>
      <c r="F25" s="201" t="s">
        <v>319</v>
      </c>
      <c r="G25" s="276"/>
      <c r="H25" s="276"/>
    </row>
    <row r="26" spans="1:8" ht="31.5">
      <c r="A26" s="159" t="s">
        <v>320</v>
      </c>
      <c r="B26" s="201" t="s">
        <v>321</v>
      </c>
      <c r="C26" s="276">
        <f>28312-1</f>
        <v>28311</v>
      </c>
      <c r="D26" s="276"/>
      <c r="E26" s="159" t="s">
        <v>322</v>
      </c>
      <c r="F26" s="201" t="s">
        <v>323</v>
      </c>
      <c r="G26" s="276"/>
      <c r="H26" s="276"/>
    </row>
    <row r="27" spans="1:8" ht="31.5">
      <c r="A27" s="159" t="s">
        <v>324</v>
      </c>
      <c r="B27" s="201" t="s">
        <v>325</v>
      </c>
      <c r="C27" s="276">
        <v>17</v>
      </c>
      <c r="D27" s="276">
        <v>99</v>
      </c>
      <c r="E27" s="200" t="s">
        <v>104</v>
      </c>
      <c r="F27" s="202" t="s">
        <v>326</v>
      </c>
      <c r="G27" s="565">
        <f>SUM(G22:G26)</f>
        <v>79136</v>
      </c>
      <c r="H27" s="566">
        <f>SUM(H22:H26)</f>
        <v>1195</v>
      </c>
    </row>
    <row r="28" spans="1:8">
      <c r="A28" s="159" t="s">
        <v>79</v>
      </c>
      <c r="B28" s="201" t="s">
        <v>327</v>
      </c>
      <c r="C28" s="276">
        <f>28674-28312</f>
        <v>362</v>
      </c>
      <c r="D28" s="276">
        <v>750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5">
        <f>SUM(C25:C28)</f>
        <v>33776</v>
      </c>
      <c r="D29" s="566">
        <f>SUM(D25:D28)</f>
        <v>877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574003</v>
      </c>
      <c r="D31" s="216">
        <f>D29+D22</f>
        <v>716593</v>
      </c>
      <c r="E31" s="213" t="s">
        <v>824</v>
      </c>
      <c r="F31" s="228" t="s">
        <v>331</v>
      </c>
      <c r="G31" s="215">
        <f>G16+G18+G27</f>
        <v>576100</v>
      </c>
      <c r="H31" s="216">
        <f>H16+H18+H27</f>
        <v>1167932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2097</v>
      </c>
      <c r="D33" s="207">
        <f>IF((H31-D31)&gt;0,H31-D31,0)</f>
        <v>451339</v>
      </c>
      <c r="E33" s="197" t="s">
        <v>334</v>
      </c>
      <c r="F33" s="202" t="s">
        <v>335</v>
      </c>
      <c r="G33" s="565">
        <f>IF((C31-G31)&gt;0,C31-G31,0)</f>
        <v>0</v>
      </c>
      <c r="H33" s="566">
        <f>IF((D31-H31)&gt;0,D31-H31,0)</f>
        <v>0</v>
      </c>
    </row>
    <row r="34" spans="1:8" ht="31.5">
      <c r="A34" s="203" t="s">
        <v>336</v>
      </c>
      <c r="B34" s="202" t="s">
        <v>337</v>
      </c>
      <c r="C34" s="276"/>
      <c r="D34" s="277"/>
      <c r="E34" s="198" t="s">
        <v>338</v>
      </c>
      <c r="F34" s="201" t="s">
        <v>339</v>
      </c>
      <c r="G34" s="276"/>
      <c r="H34" s="277"/>
    </row>
    <row r="35" spans="1:8">
      <c r="A35" s="198" t="s">
        <v>340</v>
      </c>
      <c r="B35" s="202" t="s">
        <v>341</v>
      </c>
      <c r="C35" s="276"/>
      <c r="D35" s="277"/>
      <c r="E35" s="198" t="s">
        <v>342</v>
      </c>
      <c r="F35" s="201" t="s">
        <v>343</v>
      </c>
      <c r="G35" s="276"/>
      <c r="H35" s="277"/>
    </row>
    <row r="36" spans="1:8" ht="16.5" thickBot="1">
      <c r="A36" s="220" t="s">
        <v>344</v>
      </c>
      <c r="B36" s="218" t="s">
        <v>345</v>
      </c>
      <c r="C36" s="571">
        <f>C31-C34+C35</f>
        <v>574003</v>
      </c>
      <c r="D36" s="572">
        <f>D31-D34+D35</f>
        <v>716593</v>
      </c>
      <c r="E36" s="224" t="s">
        <v>346</v>
      </c>
      <c r="F36" s="218" t="s">
        <v>347</v>
      </c>
      <c r="G36" s="229">
        <f>G35-G34+G31</f>
        <v>576100</v>
      </c>
      <c r="H36" s="230">
        <f>H35-H34+H31</f>
        <v>1167932</v>
      </c>
    </row>
    <row r="37" spans="1:8">
      <c r="A37" s="223" t="s">
        <v>348</v>
      </c>
      <c r="B37" s="195" t="s">
        <v>349</v>
      </c>
      <c r="C37" s="215">
        <f>IF((G36-C36)&gt;0,G36-C36,0)</f>
        <v>2097</v>
      </c>
      <c r="D37" s="216">
        <f>IF((H36-D36)&gt;0,H36-D36,0)</f>
        <v>451339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5">
        <f>C39+C40+C41</f>
        <v>0</v>
      </c>
      <c r="D38" s="566">
        <f>D39+D40+D41</f>
        <v>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6"/>
      <c r="D39" s="276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6"/>
      <c r="D40" s="276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6"/>
      <c r="D41" s="276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2097</v>
      </c>
      <c r="D42" s="207">
        <f>+IF((H36-D36-D38)&gt;0,H36-D36-D38,0)</f>
        <v>451339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6"/>
      <c r="D43" s="277"/>
      <c r="E43" s="197" t="s">
        <v>364</v>
      </c>
      <c r="F43" s="160" t="s">
        <v>366</v>
      </c>
      <c r="G43" s="526"/>
      <c r="H43" s="573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2097</v>
      </c>
      <c r="D44" s="230">
        <f>IF(H42=0,IF(D42-D43&gt;0,D42-D43+H43,0),IF(H42-H43&lt;0,H43-H42+D42,0))</f>
        <v>451339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7">
        <f>C36+C38+C42</f>
        <v>576100</v>
      </c>
      <c r="D45" s="568">
        <f>D36+D38+D42</f>
        <v>1167932</v>
      </c>
      <c r="E45" s="232" t="s">
        <v>373</v>
      </c>
      <c r="F45" s="234" t="s">
        <v>374</v>
      </c>
      <c r="G45" s="567">
        <f>G42+G36</f>
        <v>576100</v>
      </c>
      <c r="H45" s="568">
        <f>H42+H36</f>
        <v>1167932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5" t="s">
        <v>976</v>
      </c>
      <c r="B47" s="635"/>
      <c r="C47" s="635"/>
      <c r="D47" s="635"/>
      <c r="E47" s="635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18" t="s">
        <v>975</v>
      </c>
      <c r="B50" s="631">
        <f>pdeReportingDate</f>
        <v>45128</v>
      </c>
      <c r="C50" s="631"/>
      <c r="D50" s="631"/>
      <c r="E50" s="631"/>
      <c r="F50" s="631"/>
      <c r="G50" s="631"/>
      <c r="H50" s="631"/>
      <c r="M50" s="83"/>
    </row>
    <row r="51" spans="1:13" s="37" customFormat="1">
      <c r="A51" s="618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19" t="s">
        <v>8</v>
      </c>
      <c r="B52" s="632" t="str">
        <f>authorName</f>
        <v>Златина Михайлова</v>
      </c>
      <c r="C52" s="632"/>
      <c r="D52" s="632"/>
      <c r="E52" s="632"/>
      <c r="F52" s="632"/>
      <c r="G52" s="632"/>
      <c r="H52" s="632"/>
    </row>
    <row r="53" spans="1:13" s="37" customFormat="1">
      <c r="A53" s="619"/>
      <c r="B53" s="68"/>
      <c r="C53" s="68"/>
      <c r="D53" s="68"/>
      <c r="E53" s="68"/>
      <c r="F53" s="68"/>
      <c r="G53" s="68"/>
      <c r="H53" s="68"/>
    </row>
    <row r="54" spans="1:13" s="37" customFormat="1">
      <c r="A54" s="619" t="s">
        <v>920</v>
      </c>
      <c r="B54" s="633"/>
      <c r="C54" s="633"/>
      <c r="D54" s="633"/>
      <c r="E54" s="633"/>
      <c r="F54" s="633"/>
      <c r="G54" s="633"/>
      <c r="H54" s="633"/>
    </row>
    <row r="55" spans="1:13" ht="15.75" customHeight="1">
      <c r="A55" s="620"/>
      <c r="B55" s="634" t="str">
        <f>Начална!B17</f>
        <v>Десислава Вили Пехливанчева</v>
      </c>
      <c r="C55" s="630"/>
      <c r="D55" s="630"/>
      <c r="E55" s="630"/>
      <c r="F55" s="516"/>
      <c r="G55" s="40"/>
      <c r="H55" s="37"/>
    </row>
    <row r="56" spans="1:13" ht="15.75" customHeight="1">
      <c r="A56" s="620"/>
      <c r="B56" s="630"/>
      <c r="C56" s="630"/>
      <c r="D56" s="630"/>
      <c r="E56" s="630"/>
      <c r="F56" s="516"/>
      <c r="G56" s="40"/>
      <c r="H56" s="37"/>
    </row>
    <row r="57" spans="1:13" ht="15.75" customHeight="1">
      <c r="A57" s="620"/>
      <c r="B57" s="630"/>
      <c r="C57" s="630"/>
      <c r="D57" s="630"/>
      <c r="E57" s="630"/>
      <c r="F57" s="516"/>
      <c r="G57" s="40"/>
      <c r="H57" s="37"/>
    </row>
    <row r="58" spans="1:13" ht="15.75" customHeight="1">
      <c r="A58" s="620"/>
      <c r="B58" s="630"/>
      <c r="C58" s="630"/>
      <c r="D58" s="630"/>
      <c r="E58" s="630"/>
      <c r="F58" s="516"/>
      <c r="G58" s="40"/>
      <c r="H58" s="37"/>
    </row>
    <row r="59" spans="1:13">
      <c r="A59" s="620"/>
      <c r="B59" s="630"/>
      <c r="C59" s="630"/>
      <c r="D59" s="630"/>
      <c r="E59" s="630"/>
      <c r="F59" s="516"/>
      <c r="G59" s="40"/>
      <c r="H59" s="37"/>
    </row>
    <row r="60" spans="1:13">
      <c r="A60" s="620"/>
      <c r="B60" s="630"/>
      <c r="C60" s="630"/>
      <c r="D60" s="630"/>
      <c r="E60" s="630"/>
      <c r="F60" s="516"/>
      <c r="G60" s="40"/>
      <c r="H60" s="37"/>
    </row>
    <row r="61" spans="1:13">
      <c r="A61" s="620"/>
      <c r="B61" s="630"/>
      <c r="C61" s="630"/>
      <c r="D61" s="630"/>
      <c r="E61" s="630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85" zoomScaleNormal="85" zoomScaleSheetLayoutView="80" workbookViewId="0">
      <selection activeCell="C16" sqref="C16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 xml:space="preserve">на НОМАД ЕНЕРДЖИ КЪМПАНИ ЕООД 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205606662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30.06.2023 г.</v>
      </c>
      <c r="B6" s="441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436057</v>
      </c>
      <c r="D11" s="162">
        <v>468243</v>
      </c>
    </row>
    <row r="12" spans="1:13">
      <c r="A12" s="239" t="s">
        <v>380</v>
      </c>
      <c r="B12" s="149" t="s">
        <v>381</v>
      </c>
      <c r="C12" s="162">
        <v>-381463</v>
      </c>
      <c r="D12" s="162">
        <f>-314259+36766</f>
        <v>-277493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2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f>-527-111</f>
        <v>-638</v>
      </c>
      <c r="D14" s="162">
        <v>-600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f>29969-48-753</f>
        <v>29168</v>
      </c>
      <c r="D15" s="162">
        <f>-830-36766</f>
        <v>-37596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2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2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2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2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-115</v>
      </c>
      <c r="D20" s="162">
        <f>271523-264017</f>
        <v>7506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89">
        <f>SUM(C11:C20)</f>
        <v>83009</v>
      </c>
      <c r="D21" s="590">
        <f>SUM(D11:D20)</f>
        <v>160060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/>
      <c r="D23" s="162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1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>
        <f>7823-8214</f>
        <v>-391</v>
      </c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89">
        <f>SUM(C23:C32)</f>
        <v>-391</v>
      </c>
      <c r="D33" s="590">
        <f>SUM(D23:D32)</f>
        <v>0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7"/>
      <c r="D34" s="588"/>
    </row>
    <row r="35" spans="1:13">
      <c r="A35" s="239" t="s">
        <v>423</v>
      </c>
      <c r="B35" s="149" t="s">
        <v>424</v>
      </c>
      <c r="C35" s="162"/>
      <c r="D35" s="162"/>
    </row>
    <row r="36" spans="1:13">
      <c r="A36" s="239" t="s">
        <v>425</v>
      </c>
      <c r="B36" s="149" t="s">
        <v>426</v>
      </c>
      <c r="C36" s="162"/>
      <c r="D36" s="162"/>
    </row>
    <row r="37" spans="1:13">
      <c r="A37" s="239" t="s">
        <v>427</v>
      </c>
      <c r="B37" s="149" t="s">
        <v>428</v>
      </c>
      <c r="C37" s="162"/>
      <c r="D37" s="162"/>
    </row>
    <row r="38" spans="1:13">
      <c r="A38" s="239" t="s">
        <v>429</v>
      </c>
      <c r="B38" s="149" t="s">
        <v>430</v>
      </c>
      <c r="C38" s="162">
        <f>7264-129007</f>
        <v>-121743</v>
      </c>
      <c r="D38" s="162">
        <f>22108-152020</f>
        <v>-129912</v>
      </c>
    </row>
    <row r="39" spans="1:13">
      <c r="A39" s="239" t="s">
        <v>431</v>
      </c>
      <c r="B39" s="149" t="s">
        <v>432</v>
      </c>
      <c r="C39" s="162"/>
      <c r="D39" s="162"/>
    </row>
    <row r="40" spans="1:13" ht="31.5">
      <c r="A40" s="239" t="s">
        <v>433</v>
      </c>
      <c r="B40" s="149" t="s">
        <v>434</v>
      </c>
      <c r="C40" s="162"/>
      <c r="D40" s="162"/>
    </row>
    <row r="41" spans="1:13">
      <c r="A41" s="239" t="s">
        <v>435</v>
      </c>
      <c r="B41" s="149" t="s">
        <v>436</v>
      </c>
      <c r="C41" s="162"/>
      <c r="D41" s="162"/>
    </row>
    <row r="42" spans="1:13">
      <c r="A42" s="239" t="s">
        <v>437</v>
      </c>
      <c r="B42" s="149" t="s">
        <v>438</v>
      </c>
      <c r="C42" s="162">
        <v>-378</v>
      </c>
      <c r="D42" s="162">
        <v>-803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1">
        <f>SUM(C35:C42)</f>
        <v>-122121</v>
      </c>
      <c r="D43" s="592">
        <f>SUM(D35:D42)</f>
        <v>-130715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-39503</v>
      </c>
      <c r="D44" s="268">
        <f>D43+D33+D21</f>
        <v>29345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f>'1-Баланс'!D92</f>
        <v>67768</v>
      </c>
      <c r="D45" s="269">
        <v>2189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0">
        <f>C45+C44</f>
        <v>28265</v>
      </c>
      <c r="D46" s="271">
        <f>D45+D44</f>
        <v>31534</v>
      </c>
      <c r="G46" s="150"/>
      <c r="H46" s="150"/>
    </row>
    <row r="47" spans="1:13">
      <c r="A47" s="264" t="s">
        <v>447</v>
      </c>
      <c r="B47" s="272" t="s">
        <v>448</v>
      </c>
      <c r="C47" s="258">
        <f>'1-Баланс'!C92</f>
        <v>28265</v>
      </c>
      <c r="D47" s="259">
        <v>31534</v>
      </c>
      <c r="G47" s="150"/>
      <c r="H47" s="150"/>
    </row>
    <row r="48" spans="1:13" ht="16.5" thickBot="1">
      <c r="A48" s="240" t="s">
        <v>449</v>
      </c>
      <c r="B48" s="273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6" t="s">
        <v>966</v>
      </c>
      <c r="G50" s="150"/>
      <c r="H50" s="150"/>
    </row>
    <row r="51" spans="1:13">
      <c r="A51" s="636" t="s">
        <v>972</v>
      </c>
      <c r="B51" s="636"/>
      <c r="C51" s="636"/>
      <c r="D51" s="636"/>
      <c r="G51" s="150"/>
      <c r="H51" s="150"/>
    </row>
    <row r="52" spans="1:13">
      <c r="A52" s="617"/>
      <c r="B52" s="617"/>
      <c r="C52" s="617"/>
      <c r="D52" s="617"/>
      <c r="G52" s="150"/>
      <c r="H52" s="150"/>
    </row>
    <row r="53" spans="1:13">
      <c r="A53" s="617"/>
      <c r="B53" s="617"/>
      <c r="C53" s="617"/>
      <c r="D53" s="617"/>
      <c r="G53" s="150"/>
      <c r="H53" s="150"/>
    </row>
    <row r="54" spans="1:13" s="37" customFormat="1">
      <c r="A54" s="618" t="s">
        <v>975</v>
      </c>
      <c r="B54" s="631">
        <f>pdeReportingDate</f>
        <v>45128</v>
      </c>
      <c r="C54" s="631"/>
      <c r="D54" s="631"/>
      <c r="E54" s="631"/>
      <c r="F54" s="621"/>
      <c r="G54" s="621"/>
      <c r="H54" s="621"/>
      <c r="M54" s="83"/>
    </row>
    <row r="55" spans="1:13" s="37" customFormat="1">
      <c r="A55" s="618"/>
      <c r="B55" s="631"/>
      <c r="C55" s="631"/>
      <c r="D55" s="631"/>
      <c r="E55" s="631"/>
      <c r="F55" s="46"/>
      <c r="G55" s="46"/>
      <c r="H55" s="46"/>
      <c r="M55" s="83"/>
    </row>
    <row r="56" spans="1:13" s="37" customFormat="1">
      <c r="A56" s="619" t="s">
        <v>8</v>
      </c>
      <c r="B56" s="632" t="str">
        <f>authorName</f>
        <v>Златина Михайлова</v>
      </c>
      <c r="C56" s="632"/>
      <c r="D56" s="632"/>
      <c r="E56" s="632"/>
      <c r="F56" s="68"/>
      <c r="G56" s="68"/>
      <c r="H56" s="68"/>
    </row>
    <row r="57" spans="1:13" s="37" customFormat="1">
      <c r="A57" s="619"/>
      <c r="B57" s="632"/>
      <c r="C57" s="632"/>
      <c r="D57" s="632"/>
      <c r="E57" s="632"/>
      <c r="F57" s="68"/>
      <c r="G57" s="68"/>
      <c r="H57" s="68"/>
    </row>
    <row r="58" spans="1:13" s="37" customFormat="1">
      <c r="A58" s="619" t="s">
        <v>920</v>
      </c>
      <c r="B58" s="632"/>
      <c r="C58" s="632"/>
      <c r="D58" s="632"/>
      <c r="E58" s="632"/>
      <c r="F58" s="68"/>
      <c r="G58" s="68"/>
      <c r="H58" s="68"/>
    </row>
    <row r="59" spans="1:13" s="28" customFormat="1">
      <c r="A59" s="620"/>
      <c r="B59" s="634" t="str">
        <f>Начална!B17</f>
        <v>Десислава Вили Пехливанчева</v>
      </c>
      <c r="C59" s="630"/>
      <c r="D59" s="630"/>
      <c r="E59" s="630"/>
      <c r="F59" s="516"/>
      <c r="G59" s="40"/>
      <c r="H59" s="37"/>
    </row>
    <row r="60" spans="1:13">
      <c r="A60" s="620"/>
      <c r="B60" s="630"/>
      <c r="C60" s="630"/>
      <c r="D60" s="630"/>
      <c r="E60" s="630"/>
      <c r="F60" s="516"/>
      <c r="G60" s="40"/>
      <c r="H60" s="37"/>
    </row>
    <row r="61" spans="1:13">
      <c r="A61" s="620"/>
      <c r="B61" s="630"/>
      <c r="C61" s="630"/>
      <c r="D61" s="630"/>
      <c r="E61" s="630"/>
      <c r="F61" s="516"/>
      <c r="G61" s="40"/>
      <c r="H61" s="37"/>
    </row>
    <row r="62" spans="1:13">
      <c r="A62" s="620"/>
      <c r="B62" s="630"/>
      <c r="C62" s="630"/>
      <c r="D62" s="630"/>
      <c r="E62" s="630"/>
      <c r="F62" s="516"/>
      <c r="G62" s="40"/>
      <c r="H62" s="37"/>
    </row>
    <row r="63" spans="1:13">
      <c r="A63" s="620"/>
      <c r="B63" s="630"/>
      <c r="C63" s="630"/>
      <c r="D63" s="630"/>
      <c r="E63" s="630"/>
      <c r="F63" s="516"/>
      <c r="G63" s="40"/>
      <c r="H63" s="37"/>
    </row>
    <row r="64" spans="1:13">
      <c r="A64" s="620"/>
      <c r="B64" s="630"/>
      <c r="C64" s="630"/>
      <c r="D64" s="630"/>
      <c r="E64" s="630"/>
      <c r="F64" s="516"/>
      <c r="G64" s="40"/>
      <c r="H64" s="37"/>
    </row>
    <row r="65" spans="1:8">
      <c r="A65" s="620"/>
      <c r="B65" s="630"/>
      <c r="C65" s="630"/>
      <c r="D65" s="630"/>
      <c r="E65" s="630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4" zoomScale="80" zoomScaleNormal="100" zoomScaleSheetLayoutView="80" workbookViewId="0">
      <selection activeCell="I22" sqref="I22:J22"/>
    </sheetView>
  </sheetViews>
  <sheetFormatPr defaultColWidth="9.28515625" defaultRowHeight="15.75"/>
  <cols>
    <col min="1" max="1" width="50.7109375" style="506" customWidth="1"/>
    <col min="2" max="2" width="10.7109375" style="507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 xml:space="preserve">на НОМАД ЕНЕРДЖИ КЪМПАНИ ЕООД 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205606662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30.06.2023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1.5">
      <c r="A8" s="641" t="s">
        <v>453</v>
      </c>
      <c r="B8" s="644" t="s">
        <v>454</v>
      </c>
      <c r="C8" s="637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7" t="s">
        <v>460</v>
      </c>
      <c r="L8" s="637" t="s">
        <v>461</v>
      </c>
      <c r="M8" s="476"/>
      <c r="N8" s="477"/>
    </row>
    <row r="9" spans="1:14" s="478" customFormat="1" ht="31.5">
      <c r="A9" s="642"/>
      <c r="B9" s="645"/>
      <c r="C9" s="638"/>
      <c r="D9" s="640" t="s">
        <v>826</v>
      </c>
      <c r="E9" s="640" t="s">
        <v>456</v>
      </c>
      <c r="F9" s="480" t="s">
        <v>457</v>
      </c>
      <c r="G9" s="480"/>
      <c r="H9" s="480"/>
      <c r="I9" s="647" t="s">
        <v>458</v>
      </c>
      <c r="J9" s="647" t="s">
        <v>459</v>
      </c>
      <c r="K9" s="638"/>
      <c r="L9" s="638"/>
      <c r="M9" s="481" t="s">
        <v>825</v>
      </c>
      <c r="N9" s="477"/>
    </row>
    <row r="10" spans="1:14" s="478" customFormat="1" ht="31.5">
      <c r="A10" s="643"/>
      <c r="B10" s="646"/>
      <c r="C10" s="639"/>
      <c r="D10" s="640"/>
      <c r="E10" s="640"/>
      <c r="F10" s="479" t="s">
        <v>462</v>
      </c>
      <c r="G10" s="479" t="s">
        <v>463</v>
      </c>
      <c r="H10" s="479" t="s">
        <v>464</v>
      </c>
      <c r="I10" s="639"/>
      <c r="J10" s="639"/>
      <c r="K10" s="639"/>
      <c r="L10" s="639"/>
      <c r="M10" s="482"/>
      <c r="N10" s="477"/>
    </row>
    <row r="11" spans="1:14" s="478" customFormat="1" ht="16.5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4" t="s">
        <v>48</v>
      </c>
      <c r="D12" s="274" t="s">
        <v>48</v>
      </c>
      <c r="E12" s="274" t="s">
        <v>59</v>
      </c>
      <c r="F12" s="274" t="s">
        <v>66</v>
      </c>
      <c r="G12" s="274" t="s">
        <v>70</v>
      </c>
      <c r="H12" s="274" t="s">
        <v>74</v>
      </c>
      <c r="I12" s="274" t="s">
        <v>87</v>
      </c>
      <c r="J12" s="274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4889</v>
      </c>
      <c r="D13" s="525">
        <f>'1-Баланс'!H20</f>
        <v>0</v>
      </c>
      <c r="E13" s="525">
        <f>'1-Баланс'!H21</f>
        <v>0</v>
      </c>
      <c r="F13" s="525">
        <f>'1-Баланс'!H23</f>
        <v>0</v>
      </c>
      <c r="G13" s="525">
        <f>'1-Баланс'!H24</f>
        <v>0</v>
      </c>
      <c r="H13" s="526">
        <f>'1-Баланс'!H25</f>
        <v>0</v>
      </c>
      <c r="I13" s="525">
        <f>'1-Баланс'!H29+'1-Баланс'!H32</f>
        <v>241809</v>
      </c>
      <c r="J13" s="525">
        <f>'1-Баланс'!H30+'1-Баланс'!H33</f>
        <v>0</v>
      </c>
      <c r="K13" s="526"/>
      <c r="L13" s="525">
        <f>SUM(C13:K13)</f>
        <v>246698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5">
        <f t="shared" si="0"/>
        <v>0</v>
      </c>
    </row>
    <row r="15" spans="1:14">
      <c r="A15" s="493" t="s">
        <v>471</v>
      </c>
      <c r="B15" s="494" t="s">
        <v>472</v>
      </c>
      <c r="C15" s="276"/>
      <c r="D15" s="276"/>
      <c r="E15" s="276"/>
      <c r="F15" s="276"/>
      <c r="G15" s="276"/>
      <c r="H15" s="276"/>
      <c r="I15" s="276"/>
      <c r="J15" s="276"/>
      <c r="K15" s="276"/>
      <c r="L15" s="525">
        <f t="shared" si="1"/>
        <v>0</v>
      </c>
      <c r="M15" s="277"/>
    </row>
    <row r="16" spans="1:14">
      <c r="A16" s="493" t="s">
        <v>473</v>
      </c>
      <c r="B16" s="494" t="s">
        <v>474</v>
      </c>
      <c r="C16" s="276"/>
      <c r="D16" s="276"/>
      <c r="E16" s="276"/>
      <c r="F16" s="276"/>
      <c r="G16" s="276"/>
      <c r="H16" s="276"/>
      <c r="I16" s="276"/>
      <c r="J16" s="276"/>
      <c r="K16" s="276"/>
      <c r="L16" s="525">
        <f t="shared" si="1"/>
        <v>0</v>
      </c>
      <c r="M16" s="277"/>
    </row>
    <row r="17" spans="1:14" ht="31.5">
      <c r="A17" s="491" t="s">
        <v>475</v>
      </c>
      <c r="B17" s="492" t="s">
        <v>476</v>
      </c>
      <c r="C17" s="525">
        <f>C13+C14</f>
        <v>4889</v>
      </c>
      <c r="D17" s="525">
        <f t="shared" ref="D17:M17" si="2">D13+D14</f>
        <v>0</v>
      </c>
      <c r="E17" s="525">
        <f t="shared" si="2"/>
        <v>0</v>
      </c>
      <c r="F17" s="525">
        <f t="shared" si="2"/>
        <v>0</v>
      </c>
      <c r="G17" s="525">
        <f t="shared" si="2"/>
        <v>0</v>
      </c>
      <c r="H17" s="525">
        <f t="shared" si="2"/>
        <v>0</v>
      </c>
      <c r="I17" s="525">
        <f t="shared" si="2"/>
        <v>241809</v>
      </c>
      <c r="J17" s="525">
        <f t="shared" si="2"/>
        <v>0</v>
      </c>
      <c r="K17" s="525">
        <f t="shared" si="2"/>
        <v>0</v>
      </c>
      <c r="L17" s="525">
        <f t="shared" si="1"/>
        <v>246698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6"/>
      <c r="D18" s="586"/>
      <c r="E18" s="586"/>
      <c r="F18" s="586"/>
      <c r="G18" s="586"/>
      <c r="H18" s="586"/>
      <c r="I18" s="525">
        <f>+'1-Баланс'!G32</f>
        <v>2097</v>
      </c>
      <c r="J18" s="525">
        <f>+'1-Баланс'!G33</f>
        <v>0</v>
      </c>
      <c r="K18" s="526"/>
      <c r="L18" s="525">
        <f t="shared" si="1"/>
        <v>2097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5">
        <f t="shared" si="1"/>
        <v>0</v>
      </c>
      <c r="M19" s="275">
        <f>M20+M21</f>
        <v>0</v>
      </c>
    </row>
    <row r="20" spans="1:14">
      <c r="A20" s="495" t="s">
        <v>481</v>
      </c>
      <c r="B20" s="496" t="s">
        <v>482</v>
      </c>
      <c r="C20" s="276"/>
      <c r="D20" s="276"/>
      <c r="E20" s="276"/>
      <c r="F20" s="276"/>
      <c r="G20" s="276"/>
      <c r="H20" s="276"/>
      <c r="I20" s="276"/>
      <c r="J20" s="276"/>
      <c r="K20" s="276"/>
      <c r="L20" s="525">
        <f>SUM(C20:K20)</f>
        <v>0</v>
      </c>
      <c r="M20" s="277"/>
    </row>
    <row r="21" spans="1:14">
      <c r="A21" s="495" t="s">
        <v>483</v>
      </c>
      <c r="B21" s="496" t="s">
        <v>484</v>
      </c>
      <c r="C21" s="276"/>
      <c r="D21" s="276"/>
      <c r="E21" s="276"/>
      <c r="F21" s="276"/>
      <c r="G21" s="276"/>
      <c r="H21" s="276"/>
      <c r="I21" s="276"/>
      <c r="J21" s="276"/>
      <c r="K21" s="276"/>
      <c r="L21" s="525">
        <f t="shared" si="1"/>
        <v>0</v>
      </c>
      <c r="M21" s="277"/>
    </row>
    <row r="22" spans="1:14">
      <c r="A22" s="493" t="s">
        <v>485</v>
      </c>
      <c r="B22" s="494" t="s">
        <v>486</v>
      </c>
      <c r="C22" s="276"/>
      <c r="D22" s="276"/>
      <c r="E22" s="276"/>
      <c r="F22" s="276"/>
      <c r="G22" s="276"/>
      <c r="H22" s="276"/>
      <c r="I22" s="276"/>
      <c r="J22" s="276"/>
      <c r="K22" s="276"/>
      <c r="L22" s="525">
        <f t="shared" si="1"/>
        <v>0</v>
      </c>
      <c r="M22" s="277"/>
    </row>
    <row r="23" spans="1:14" ht="31.5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0</v>
      </c>
      <c r="M23" s="275">
        <f t="shared" si="4"/>
        <v>0</v>
      </c>
    </row>
    <row r="24" spans="1:14">
      <c r="A24" s="493" t="s">
        <v>489</v>
      </c>
      <c r="B24" s="494" t="s">
        <v>490</v>
      </c>
      <c r="C24" s="276"/>
      <c r="D24" s="276"/>
      <c r="E24" s="276"/>
      <c r="F24" s="276"/>
      <c r="G24" s="276"/>
      <c r="H24" s="276"/>
      <c r="I24" s="276"/>
      <c r="J24" s="276"/>
      <c r="K24" s="276"/>
      <c r="L24" s="525">
        <f t="shared" si="1"/>
        <v>0</v>
      </c>
      <c r="M24" s="277"/>
    </row>
    <row r="25" spans="1:14">
      <c r="A25" s="493" t="s">
        <v>491</v>
      </c>
      <c r="B25" s="494" t="s">
        <v>492</v>
      </c>
      <c r="C25" s="276"/>
      <c r="D25" s="276"/>
      <c r="E25" s="276"/>
      <c r="F25" s="276"/>
      <c r="G25" s="276"/>
      <c r="H25" s="276"/>
      <c r="I25" s="276"/>
      <c r="J25" s="276"/>
      <c r="K25" s="276"/>
      <c r="L25" s="525">
        <f t="shared" si="1"/>
        <v>0</v>
      </c>
      <c r="M25" s="277"/>
    </row>
    <row r="26" spans="1:14" ht="31.5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0</v>
      </c>
      <c r="M26" s="275">
        <f t="shared" si="5"/>
        <v>0</v>
      </c>
    </row>
    <row r="27" spans="1:14">
      <c r="A27" s="493" t="s">
        <v>489</v>
      </c>
      <c r="B27" s="494" t="s">
        <v>495</v>
      </c>
      <c r="C27" s="276"/>
      <c r="D27" s="276"/>
      <c r="E27" s="276"/>
      <c r="F27" s="276"/>
      <c r="G27" s="276"/>
      <c r="H27" s="276"/>
      <c r="I27" s="276"/>
      <c r="J27" s="276"/>
      <c r="K27" s="276"/>
      <c r="L27" s="525">
        <f t="shared" si="1"/>
        <v>0</v>
      </c>
      <c r="M27" s="277"/>
    </row>
    <row r="28" spans="1:14">
      <c r="A28" s="493" t="s">
        <v>491</v>
      </c>
      <c r="B28" s="494" t="s">
        <v>496</v>
      </c>
      <c r="C28" s="276"/>
      <c r="D28" s="276"/>
      <c r="E28" s="276"/>
      <c r="F28" s="276"/>
      <c r="G28" s="276"/>
      <c r="H28" s="276"/>
      <c r="I28" s="276"/>
      <c r="J28" s="276"/>
      <c r="K28" s="276"/>
      <c r="L28" s="525">
        <f t="shared" si="1"/>
        <v>0</v>
      </c>
      <c r="M28" s="277"/>
    </row>
    <row r="29" spans="1:14">
      <c r="A29" s="493" t="s">
        <v>497</v>
      </c>
      <c r="B29" s="494" t="s">
        <v>498</v>
      </c>
      <c r="C29" s="276"/>
      <c r="D29" s="276"/>
      <c r="E29" s="276"/>
      <c r="F29" s="276"/>
      <c r="G29" s="276"/>
      <c r="H29" s="276"/>
      <c r="I29" s="276"/>
      <c r="J29" s="276"/>
      <c r="K29" s="276"/>
      <c r="L29" s="525">
        <f t="shared" si="1"/>
        <v>0</v>
      </c>
      <c r="M29" s="277"/>
    </row>
    <row r="30" spans="1:14">
      <c r="A30" s="493" t="s">
        <v>499</v>
      </c>
      <c r="B30" s="494" t="s">
        <v>500</v>
      </c>
      <c r="C30" s="276"/>
      <c r="D30" s="276"/>
      <c r="E30" s="276"/>
      <c r="F30" s="276"/>
      <c r="G30" s="276"/>
      <c r="H30" s="276"/>
      <c r="I30" s="276"/>
      <c r="J30" s="276"/>
      <c r="K30" s="276"/>
      <c r="L30" s="525">
        <f t="shared" si="1"/>
        <v>0</v>
      </c>
      <c r="M30" s="277"/>
    </row>
    <row r="31" spans="1:14">
      <c r="A31" s="491" t="s">
        <v>501</v>
      </c>
      <c r="B31" s="492" t="s">
        <v>502</v>
      </c>
      <c r="C31" s="525">
        <f>C19+C22+C23+C26+C30+C29+C17+C18</f>
        <v>4889</v>
      </c>
      <c r="D31" s="525">
        <f t="shared" ref="D31:M31" si="6">D19+D22+D23+D26+D30+D29+D17+D18</f>
        <v>0</v>
      </c>
      <c r="E31" s="525">
        <f t="shared" si="6"/>
        <v>0</v>
      </c>
      <c r="F31" s="525">
        <f t="shared" si="6"/>
        <v>0</v>
      </c>
      <c r="G31" s="525">
        <f t="shared" si="6"/>
        <v>0</v>
      </c>
      <c r="H31" s="525">
        <f t="shared" si="6"/>
        <v>0</v>
      </c>
      <c r="I31" s="525">
        <f t="shared" si="6"/>
        <v>243906</v>
      </c>
      <c r="J31" s="525">
        <f t="shared" si="6"/>
        <v>0</v>
      </c>
      <c r="K31" s="525">
        <f t="shared" si="6"/>
        <v>0</v>
      </c>
      <c r="L31" s="525">
        <f t="shared" si="1"/>
        <v>248795</v>
      </c>
      <c r="M31" s="527">
        <f t="shared" si="6"/>
        <v>0</v>
      </c>
      <c r="N31" s="140"/>
    </row>
    <row r="32" spans="1:14" ht="31.5">
      <c r="A32" s="493" t="s">
        <v>503</v>
      </c>
      <c r="B32" s="494" t="s">
        <v>504</v>
      </c>
      <c r="C32" s="276"/>
      <c r="D32" s="276"/>
      <c r="E32" s="276"/>
      <c r="F32" s="276"/>
      <c r="G32" s="276"/>
      <c r="H32" s="276"/>
      <c r="I32" s="276"/>
      <c r="J32" s="276"/>
      <c r="K32" s="276"/>
      <c r="L32" s="525">
        <f t="shared" si="1"/>
        <v>0</v>
      </c>
      <c r="M32" s="277"/>
    </row>
    <row r="33" spans="1:13" ht="32.25" thickBot="1">
      <c r="A33" s="497" t="s">
        <v>505</v>
      </c>
      <c r="B33" s="498" t="s">
        <v>506</v>
      </c>
      <c r="C33" s="278"/>
      <c r="D33" s="278"/>
      <c r="E33" s="278"/>
      <c r="F33" s="278"/>
      <c r="G33" s="278"/>
      <c r="H33" s="278"/>
      <c r="I33" s="278"/>
      <c r="J33" s="278"/>
      <c r="K33" s="278"/>
      <c r="L33" s="585">
        <f t="shared" si="1"/>
        <v>0</v>
      </c>
      <c r="M33" s="279"/>
    </row>
    <row r="34" spans="1:13" ht="32.25" thickBot="1">
      <c r="A34" s="499" t="s">
        <v>507</v>
      </c>
      <c r="B34" s="500" t="s">
        <v>508</v>
      </c>
      <c r="C34" s="528">
        <f t="shared" ref="C34:K34" si="7">C31+C32+C33</f>
        <v>4889</v>
      </c>
      <c r="D34" s="528">
        <f t="shared" si="7"/>
        <v>0</v>
      </c>
      <c r="E34" s="528">
        <f t="shared" si="7"/>
        <v>0</v>
      </c>
      <c r="F34" s="528">
        <f t="shared" si="7"/>
        <v>0</v>
      </c>
      <c r="G34" s="528">
        <f t="shared" si="7"/>
        <v>0</v>
      </c>
      <c r="H34" s="528">
        <f t="shared" si="7"/>
        <v>0</v>
      </c>
      <c r="I34" s="528">
        <f t="shared" si="7"/>
        <v>243906</v>
      </c>
      <c r="J34" s="528">
        <f t="shared" si="7"/>
        <v>0</v>
      </c>
      <c r="K34" s="528">
        <f t="shared" si="7"/>
        <v>0</v>
      </c>
      <c r="L34" s="528">
        <f t="shared" si="1"/>
        <v>248795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18" t="s">
        <v>975</v>
      </c>
      <c r="B38" s="631">
        <f>pdeReportingDate</f>
        <v>45128</v>
      </c>
      <c r="C38" s="631"/>
      <c r="D38" s="631"/>
      <c r="E38" s="631"/>
      <c r="F38" s="631"/>
      <c r="G38" s="631"/>
      <c r="H38" s="631"/>
    </row>
    <row r="39" spans="1:13">
      <c r="A39" s="618"/>
      <c r="B39" s="46"/>
      <c r="C39" s="46"/>
      <c r="D39" s="46"/>
      <c r="E39" s="46"/>
      <c r="F39" s="46"/>
      <c r="G39" s="46"/>
      <c r="H39" s="46"/>
    </row>
    <row r="40" spans="1:13">
      <c r="A40" s="619" t="s">
        <v>8</v>
      </c>
      <c r="B40" s="632" t="str">
        <f>authorName</f>
        <v>Златина Михайлова</v>
      </c>
      <c r="C40" s="632"/>
      <c r="D40" s="632"/>
      <c r="E40" s="632"/>
      <c r="F40" s="632"/>
      <c r="G40" s="632"/>
      <c r="H40" s="632"/>
    </row>
    <row r="41" spans="1:13">
      <c r="A41" s="619"/>
      <c r="B41" s="68"/>
      <c r="C41" s="68"/>
      <c r="D41" s="68"/>
      <c r="E41" s="68"/>
      <c r="F41" s="68"/>
      <c r="G41" s="68"/>
      <c r="H41" s="68"/>
    </row>
    <row r="42" spans="1:13">
      <c r="A42" s="619" t="s">
        <v>920</v>
      </c>
      <c r="B42" s="633"/>
      <c r="C42" s="633"/>
      <c r="D42" s="633"/>
      <c r="E42" s="633"/>
      <c r="F42" s="633"/>
      <c r="G42" s="633"/>
      <c r="H42" s="633"/>
    </row>
    <row r="43" spans="1:13">
      <c r="A43" s="620"/>
      <c r="B43" s="634" t="str">
        <f>Начална!B17</f>
        <v>Десислава Вили Пехливанчева</v>
      </c>
      <c r="C43" s="630"/>
      <c r="D43" s="630"/>
      <c r="E43" s="630"/>
      <c r="F43" s="516"/>
      <c r="G43" s="40"/>
      <c r="H43" s="37"/>
    </row>
    <row r="44" spans="1:13">
      <c r="A44" s="620"/>
      <c r="B44" s="630"/>
      <c r="C44" s="630"/>
      <c r="D44" s="630"/>
      <c r="E44" s="630"/>
      <c r="F44" s="516"/>
      <c r="G44" s="40"/>
      <c r="H44" s="37"/>
    </row>
    <row r="45" spans="1:13">
      <c r="A45" s="620"/>
      <c r="B45" s="630"/>
      <c r="C45" s="630"/>
      <c r="D45" s="630"/>
      <c r="E45" s="630"/>
      <c r="F45" s="516"/>
      <c r="G45" s="40"/>
      <c r="H45" s="37"/>
    </row>
    <row r="46" spans="1:13">
      <c r="A46" s="620"/>
      <c r="B46" s="630"/>
      <c r="C46" s="630"/>
      <c r="D46" s="630"/>
      <c r="E46" s="630"/>
      <c r="F46" s="516"/>
      <c r="G46" s="40"/>
      <c r="H46" s="37"/>
    </row>
    <row r="47" spans="1:13">
      <c r="A47" s="620"/>
      <c r="B47" s="630"/>
      <c r="C47" s="630"/>
      <c r="D47" s="630"/>
      <c r="E47" s="630"/>
      <c r="F47" s="516"/>
      <c r="G47" s="40"/>
      <c r="H47" s="37"/>
    </row>
    <row r="48" spans="1:13">
      <c r="A48" s="620"/>
      <c r="B48" s="630"/>
      <c r="C48" s="630"/>
      <c r="D48" s="630"/>
      <c r="E48" s="630"/>
      <c r="F48" s="516"/>
      <c r="G48" s="40"/>
      <c r="H48" s="37"/>
    </row>
    <row r="49" spans="1:8">
      <c r="A49" s="620"/>
      <c r="B49" s="630"/>
      <c r="C49" s="630"/>
      <c r="D49" s="630"/>
      <c r="E49" s="630"/>
      <c r="F49" s="516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2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E12" sqref="E12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 xml:space="preserve">на НОМАД ЕНЕРДЖИ КЪМПАНИ ЕООД </v>
      </c>
      <c r="B3" s="51"/>
      <c r="C3" s="18"/>
      <c r="D3" s="21"/>
    </row>
    <row r="4" spans="1:6">
      <c r="A4" s="64" t="str">
        <f>CONCATENATE("ЕИК по БУЛСТАТ: ", pdeBulstat)</f>
        <v>ЕИК по БУЛСТАТ: 205606662</v>
      </c>
      <c r="B4" s="35"/>
      <c r="C4" s="21"/>
      <c r="D4" s="21"/>
    </row>
    <row r="5" spans="1:6">
      <c r="A5" s="64" t="str">
        <f>CONCATENATE("към ",TEXT(endDate,"dd.mm.yyyy")," г.")</f>
        <v>към 30.06.2023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19"/>
      <c r="D10" s="419"/>
      <c r="E10" s="419"/>
      <c r="F10" s="419"/>
    </row>
    <row r="11" spans="1:6">
      <c r="A11" s="453" t="s">
        <v>792</v>
      </c>
      <c r="B11" s="448"/>
      <c r="C11" s="419"/>
      <c r="D11" s="419"/>
      <c r="E11" s="419"/>
      <c r="F11" s="419"/>
    </row>
    <row r="12" spans="1:6">
      <c r="A12" s="628">
        <v>1</v>
      </c>
      <c r="B12" s="629"/>
      <c r="C12" s="79"/>
      <c r="D12" s="79"/>
      <c r="E12" s="79"/>
      <c r="F12" s="418">
        <f>C12-E12</f>
        <v>0</v>
      </c>
    </row>
    <row r="13" spans="1:6">
      <c r="A13" s="608">
        <v>2</v>
      </c>
      <c r="B13" s="609"/>
      <c r="C13" s="79"/>
      <c r="D13" s="79"/>
      <c r="E13" s="79"/>
      <c r="F13" s="418">
        <f t="shared" ref="F13:F26" si="0">C13-E13</f>
        <v>0</v>
      </c>
    </row>
    <row r="14" spans="1:6">
      <c r="A14" s="608">
        <v>3</v>
      </c>
      <c r="B14" s="609"/>
      <c r="C14" s="79"/>
      <c r="D14" s="79"/>
      <c r="E14" s="79"/>
      <c r="F14" s="418">
        <f t="shared" si="0"/>
        <v>0</v>
      </c>
    </row>
    <row r="15" spans="1:6">
      <c r="A15" s="608">
        <v>4</v>
      </c>
      <c r="B15" s="609"/>
      <c r="C15" s="79"/>
      <c r="D15" s="79"/>
      <c r="E15" s="79"/>
      <c r="F15" s="418">
        <f t="shared" si="0"/>
        <v>0</v>
      </c>
    </row>
    <row r="16" spans="1:6">
      <c r="A16" s="608">
        <v>5</v>
      </c>
      <c r="B16" s="609"/>
      <c r="C16" s="79"/>
      <c r="D16" s="79"/>
      <c r="E16" s="79"/>
      <c r="F16" s="418">
        <f t="shared" si="0"/>
        <v>0</v>
      </c>
    </row>
    <row r="17" spans="1:6">
      <c r="A17" s="608">
        <v>6</v>
      </c>
      <c r="B17" s="609"/>
      <c r="C17" s="79"/>
      <c r="D17" s="79"/>
      <c r="E17" s="79"/>
      <c r="F17" s="418">
        <f t="shared" si="0"/>
        <v>0</v>
      </c>
    </row>
    <row r="18" spans="1:6">
      <c r="A18" s="608">
        <v>7</v>
      </c>
      <c r="B18" s="609"/>
      <c r="C18" s="79"/>
      <c r="D18" s="79"/>
      <c r="E18" s="79"/>
      <c r="F18" s="418">
        <f t="shared" si="0"/>
        <v>0</v>
      </c>
    </row>
    <row r="19" spans="1:6">
      <c r="A19" s="608">
        <v>8</v>
      </c>
      <c r="B19" s="609"/>
      <c r="C19" s="79"/>
      <c r="D19" s="79"/>
      <c r="E19" s="79"/>
      <c r="F19" s="418">
        <f t="shared" si="0"/>
        <v>0</v>
      </c>
    </row>
    <row r="20" spans="1:6">
      <c r="A20" s="608">
        <v>9</v>
      </c>
      <c r="B20" s="609"/>
      <c r="C20" s="79"/>
      <c r="D20" s="79"/>
      <c r="E20" s="79"/>
      <c r="F20" s="418">
        <f t="shared" si="0"/>
        <v>0</v>
      </c>
    </row>
    <row r="21" spans="1:6">
      <c r="A21" s="608">
        <v>10</v>
      </c>
      <c r="B21" s="609"/>
      <c r="C21" s="79"/>
      <c r="D21" s="79"/>
      <c r="E21" s="79"/>
      <c r="F21" s="418">
        <f t="shared" si="0"/>
        <v>0</v>
      </c>
    </row>
    <row r="22" spans="1:6">
      <c r="A22" s="608">
        <v>11</v>
      </c>
      <c r="B22" s="609"/>
      <c r="C22" s="79"/>
      <c r="D22" s="79"/>
      <c r="E22" s="79"/>
      <c r="F22" s="418">
        <f t="shared" si="0"/>
        <v>0</v>
      </c>
    </row>
    <row r="23" spans="1:6">
      <c r="A23" s="608">
        <v>12</v>
      </c>
      <c r="B23" s="609"/>
      <c r="C23" s="79"/>
      <c r="D23" s="79"/>
      <c r="E23" s="79"/>
      <c r="F23" s="418">
        <f t="shared" si="0"/>
        <v>0</v>
      </c>
    </row>
    <row r="24" spans="1:6">
      <c r="A24" s="608">
        <v>13</v>
      </c>
      <c r="B24" s="609"/>
      <c r="C24" s="79"/>
      <c r="D24" s="79"/>
      <c r="E24" s="79"/>
      <c r="F24" s="418">
        <f t="shared" si="0"/>
        <v>0</v>
      </c>
    </row>
    <row r="25" spans="1:6">
      <c r="A25" s="608">
        <v>14</v>
      </c>
      <c r="B25" s="609"/>
      <c r="C25" s="79"/>
      <c r="D25" s="79"/>
      <c r="E25" s="79"/>
      <c r="F25" s="418">
        <f t="shared" si="0"/>
        <v>0</v>
      </c>
    </row>
    <row r="26" spans="1:6">
      <c r="A26" s="608">
        <v>15</v>
      </c>
      <c r="B26" s="609"/>
      <c r="C26" s="79"/>
      <c r="D26" s="79"/>
      <c r="E26" s="79"/>
      <c r="F26" s="418">
        <f t="shared" si="0"/>
        <v>0</v>
      </c>
    </row>
    <row r="27" spans="1:6">
      <c r="A27" s="454" t="s">
        <v>544</v>
      </c>
      <c r="B27" s="455" t="s">
        <v>793</v>
      </c>
      <c r="C27" s="420">
        <f>SUM(C12:C26)</f>
        <v>0</v>
      </c>
      <c r="D27" s="420"/>
      <c r="E27" s="420">
        <f>SUM(E12:E26)</f>
        <v>0</v>
      </c>
      <c r="F27" s="420">
        <f>SUM(F12:F26)</f>
        <v>0</v>
      </c>
    </row>
    <row r="28" spans="1:6">
      <c r="A28" s="453" t="s">
        <v>794</v>
      </c>
      <c r="B28" s="455"/>
      <c r="C28" s="419"/>
      <c r="D28" s="419"/>
      <c r="E28" s="419"/>
      <c r="F28" s="419"/>
    </row>
    <row r="29" spans="1:6">
      <c r="A29" s="608">
        <v>1</v>
      </c>
      <c r="B29" s="609"/>
      <c r="C29" s="79"/>
      <c r="D29" s="79"/>
      <c r="E29" s="79"/>
      <c r="F29" s="418">
        <f>C29-E29</f>
        <v>0</v>
      </c>
    </row>
    <row r="30" spans="1:6">
      <c r="A30" s="608">
        <v>2</v>
      </c>
      <c r="B30" s="609"/>
      <c r="C30" s="79"/>
      <c r="D30" s="79"/>
      <c r="E30" s="79"/>
      <c r="F30" s="418">
        <f t="shared" ref="F30:F43" si="1">C30-E30</f>
        <v>0</v>
      </c>
    </row>
    <row r="31" spans="1:6">
      <c r="A31" s="608">
        <v>3</v>
      </c>
      <c r="B31" s="609"/>
      <c r="C31" s="79"/>
      <c r="D31" s="79"/>
      <c r="E31" s="79"/>
      <c r="F31" s="418">
        <f t="shared" si="1"/>
        <v>0</v>
      </c>
    </row>
    <row r="32" spans="1:6">
      <c r="A32" s="608">
        <v>4</v>
      </c>
      <c r="B32" s="609"/>
      <c r="C32" s="79"/>
      <c r="D32" s="79"/>
      <c r="E32" s="79"/>
      <c r="F32" s="418">
        <f t="shared" si="1"/>
        <v>0</v>
      </c>
    </row>
    <row r="33" spans="1:6">
      <c r="A33" s="608">
        <v>5</v>
      </c>
      <c r="B33" s="609"/>
      <c r="C33" s="79"/>
      <c r="D33" s="79"/>
      <c r="E33" s="79"/>
      <c r="F33" s="418">
        <f t="shared" si="1"/>
        <v>0</v>
      </c>
    </row>
    <row r="34" spans="1:6">
      <c r="A34" s="608">
        <v>6</v>
      </c>
      <c r="B34" s="609"/>
      <c r="C34" s="79"/>
      <c r="D34" s="79"/>
      <c r="E34" s="79"/>
      <c r="F34" s="418">
        <f t="shared" si="1"/>
        <v>0</v>
      </c>
    </row>
    <row r="35" spans="1:6">
      <c r="A35" s="608">
        <v>7</v>
      </c>
      <c r="B35" s="609"/>
      <c r="C35" s="79"/>
      <c r="D35" s="79"/>
      <c r="E35" s="79"/>
      <c r="F35" s="418">
        <f t="shared" si="1"/>
        <v>0</v>
      </c>
    </row>
    <row r="36" spans="1:6">
      <c r="A36" s="608">
        <v>8</v>
      </c>
      <c r="B36" s="609"/>
      <c r="C36" s="79"/>
      <c r="D36" s="79"/>
      <c r="E36" s="79"/>
      <c r="F36" s="418">
        <f t="shared" si="1"/>
        <v>0</v>
      </c>
    </row>
    <row r="37" spans="1:6">
      <c r="A37" s="608">
        <v>9</v>
      </c>
      <c r="B37" s="609"/>
      <c r="C37" s="79"/>
      <c r="D37" s="79"/>
      <c r="E37" s="79"/>
      <c r="F37" s="418">
        <f t="shared" si="1"/>
        <v>0</v>
      </c>
    </row>
    <row r="38" spans="1:6">
      <c r="A38" s="608">
        <v>10</v>
      </c>
      <c r="B38" s="609"/>
      <c r="C38" s="79"/>
      <c r="D38" s="79"/>
      <c r="E38" s="79"/>
      <c r="F38" s="418">
        <f t="shared" si="1"/>
        <v>0</v>
      </c>
    </row>
    <row r="39" spans="1:6">
      <c r="A39" s="608">
        <v>11</v>
      </c>
      <c r="B39" s="609"/>
      <c r="C39" s="79"/>
      <c r="D39" s="79"/>
      <c r="E39" s="79"/>
      <c r="F39" s="418">
        <f t="shared" si="1"/>
        <v>0</v>
      </c>
    </row>
    <row r="40" spans="1:6">
      <c r="A40" s="608">
        <v>12</v>
      </c>
      <c r="B40" s="609"/>
      <c r="C40" s="79"/>
      <c r="D40" s="79"/>
      <c r="E40" s="79"/>
      <c r="F40" s="418">
        <f t="shared" si="1"/>
        <v>0</v>
      </c>
    </row>
    <row r="41" spans="1:6">
      <c r="A41" s="608">
        <v>13</v>
      </c>
      <c r="B41" s="609"/>
      <c r="C41" s="79"/>
      <c r="D41" s="79"/>
      <c r="E41" s="79"/>
      <c r="F41" s="418">
        <f t="shared" si="1"/>
        <v>0</v>
      </c>
    </row>
    <row r="42" spans="1:6">
      <c r="A42" s="608">
        <v>14</v>
      </c>
      <c r="B42" s="609"/>
      <c r="C42" s="79"/>
      <c r="D42" s="79"/>
      <c r="E42" s="79"/>
      <c r="F42" s="418">
        <f t="shared" si="1"/>
        <v>0</v>
      </c>
    </row>
    <row r="43" spans="1:6">
      <c r="A43" s="608">
        <v>15</v>
      </c>
      <c r="B43" s="609"/>
      <c r="C43" s="79"/>
      <c r="D43" s="79"/>
      <c r="E43" s="79"/>
      <c r="F43" s="418">
        <f t="shared" si="1"/>
        <v>0</v>
      </c>
    </row>
    <row r="44" spans="1:6">
      <c r="A44" s="454" t="s">
        <v>785</v>
      </c>
      <c r="B44" s="455" t="s">
        <v>795</v>
      </c>
      <c r="C44" s="420">
        <f>SUM(C29:C43)</f>
        <v>0</v>
      </c>
      <c r="D44" s="420"/>
      <c r="E44" s="420">
        <f>SUM(E29:E43)</f>
        <v>0</v>
      </c>
      <c r="F44" s="420">
        <f>SUM(F29:F43)</f>
        <v>0</v>
      </c>
    </row>
    <row r="45" spans="1:6">
      <c r="A45" s="453" t="s">
        <v>796</v>
      </c>
      <c r="B45" s="456"/>
      <c r="C45" s="457"/>
      <c r="D45" s="419"/>
      <c r="E45" s="419"/>
      <c r="F45" s="419"/>
    </row>
    <row r="46" spans="1:6">
      <c r="A46" s="628">
        <v>1</v>
      </c>
      <c r="B46" s="629"/>
      <c r="C46" s="79"/>
      <c r="D46" s="79"/>
      <c r="E46" s="79"/>
      <c r="F46" s="418">
        <f>C46-E46</f>
        <v>0</v>
      </c>
    </row>
    <row r="47" spans="1:6">
      <c r="A47" s="608">
        <v>2</v>
      </c>
      <c r="B47" s="609"/>
      <c r="C47" s="79"/>
      <c r="D47" s="79"/>
      <c r="E47" s="79"/>
      <c r="F47" s="418">
        <f t="shared" ref="F47:F60" si="2">C47-E47</f>
        <v>0</v>
      </c>
    </row>
    <row r="48" spans="1:6">
      <c r="A48" s="608">
        <v>3</v>
      </c>
      <c r="B48" s="609"/>
      <c r="C48" s="79"/>
      <c r="D48" s="79"/>
      <c r="E48" s="79"/>
      <c r="F48" s="418">
        <f t="shared" si="2"/>
        <v>0</v>
      </c>
    </row>
    <row r="49" spans="1:6">
      <c r="A49" s="608">
        <v>4</v>
      </c>
      <c r="B49" s="609"/>
      <c r="C49" s="79"/>
      <c r="D49" s="79"/>
      <c r="E49" s="79"/>
      <c r="F49" s="418">
        <f t="shared" si="2"/>
        <v>0</v>
      </c>
    </row>
    <row r="50" spans="1:6">
      <c r="A50" s="608">
        <v>5</v>
      </c>
      <c r="B50" s="609"/>
      <c r="C50" s="79"/>
      <c r="D50" s="79"/>
      <c r="E50" s="79"/>
      <c r="F50" s="418">
        <f t="shared" si="2"/>
        <v>0</v>
      </c>
    </row>
    <row r="51" spans="1:6">
      <c r="A51" s="608">
        <v>6</v>
      </c>
      <c r="B51" s="609"/>
      <c r="C51" s="79"/>
      <c r="D51" s="79"/>
      <c r="E51" s="79"/>
      <c r="F51" s="418">
        <f t="shared" si="2"/>
        <v>0</v>
      </c>
    </row>
    <row r="52" spans="1:6">
      <c r="A52" s="608">
        <v>7</v>
      </c>
      <c r="B52" s="609"/>
      <c r="C52" s="79"/>
      <c r="D52" s="79"/>
      <c r="E52" s="79"/>
      <c r="F52" s="418">
        <f t="shared" si="2"/>
        <v>0</v>
      </c>
    </row>
    <row r="53" spans="1:6">
      <c r="A53" s="608">
        <v>8</v>
      </c>
      <c r="B53" s="609"/>
      <c r="C53" s="79"/>
      <c r="D53" s="79"/>
      <c r="E53" s="79"/>
      <c r="F53" s="418">
        <f t="shared" si="2"/>
        <v>0</v>
      </c>
    </row>
    <row r="54" spans="1:6">
      <c r="A54" s="608">
        <v>9</v>
      </c>
      <c r="B54" s="609"/>
      <c r="C54" s="79"/>
      <c r="D54" s="79"/>
      <c r="E54" s="79"/>
      <c r="F54" s="418">
        <f t="shared" si="2"/>
        <v>0</v>
      </c>
    </row>
    <row r="55" spans="1:6">
      <c r="A55" s="608">
        <v>10</v>
      </c>
      <c r="B55" s="609"/>
      <c r="C55" s="79"/>
      <c r="D55" s="79"/>
      <c r="E55" s="79"/>
      <c r="F55" s="418">
        <f t="shared" si="2"/>
        <v>0</v>
      </c>
    </row>
    <row r="56" spans="1:6">
      <c r="A56" s="608">
        <v>11</v>
      </c>
      <c r="B56" s="609"/>
      <c r="C56" s="79"/>
      <c r="D56" s="79"/>
      <c r="E56" s="79"/>
      <c r="F56" s="418">
        <f t="shared" si="2"/>
        <v>0</v>
      </c>
    </row>
    <row r="57" spans="1:6">
      <c r="A57" s="608">
        <v>12</v>
      </c>
      <c r="B57" s="609"/>
      <c r="C57" s="79"/>
      <c r="D57" s="79"/>
      <c r="E57" s="79"/>
      <c r="F57" s="418">
        <f t="shared" si="2"/>
        <v>0</v>
      </c>
    </row>
    <row r="58" spans="1:6">
      <c r="A58" s="608">
        <v>13</v>
      </c>
      <c r="B58" s="609"/>
      <c r="C58" s="79"/>
      <c r="D58" s="79"/>
      <c r="E58" s="79"/>
      <c r="F58" s="418">
        <f t="shared" si="2"/>
        <v>0</v>
      </c>
    </row>
    <row r="59" spans="1:6">
      <c r="A59" s="608">
        <v>14</v>
      </c>
      <c r="B59" s="609"/>
      <c r="C59" s="79"/>
      <c r="D59" s="79"/>
      <c r="E59" s="79"/>
      <c r="F59" s="418">
        <f t="shared" si="2"/>
        <v>0</v>
      </c>
    </row>
    <row r="60" spans="1:6">
      <c r="A60" s="608">
        <v>15</v>
      </c>
      <c r="B60" s="609"/>
      <c r="C60" s="79"/>
      <c r="D60" s="79"/>
      <c r="E60" s="79"/>
      <c r="F60" s="418">
        <f t="shared" si="2"/>
        <v>0</v>
      </c>
    </row>
    <row r="61" spans="1:6">
      <c r="A61" s="454" t="s">
        <v>797</v>
      </c>
      <c r="B61" s="455" t="s">
        <v>798</v>
      </c>
      <c r="C61" s="420">
        <f>SUM(C46:C60)</f>
        <v>0</v>
      </c>
      <c r="D61" s="420"/>
      <c r="E61" s="420">
        <f>SUM(E46:E60)</f>
        <v>0</v>
      </c>
      <c r="F61" s="420">
        <f>SUM(F46:F60)</f>
        <v>0</v>
      </c>
    </row>
    <row r="62" spans="1:6">
      <c r="A62" s="451" t="s">
        <v>799</v>
      </c>
      <c r="B62" s="455"/>
      <c r="C62" s="419"/>
      <c r="D62" s="419"/>
      <c r="E62" s="419"/>
      <c r="F62" s="419"/>
    </row>
    <row r="63" spans="1:6">
      <c r="A63" s="608">
        <v>1</v>
      </c>
      <c r="B63" s="609"/>
      <c r="C63" s="79"/>
      <c r="D63" s="79"/>
      <c r="E63" s="79"/>
      <c r="F63" s="418">
        <f>C63-E63</f>
        <v>0</v>
      </c>
    </row>
    <row r="64" spans="1:6">
      <c r="A64" s="608">
        <v>2</v>
      </c>
      <c r="B64" s="609"/>
      <c r="C64" s="79"/>
      <c r="D64" s="79"/>
      <c r="E64" s="79"/>
      <c r="F64" s="418">
        <f t="shared" ref="F64:F77" si="3">C64-E64</f>
        <v>0</v>
      </c>
    </row>
    <row r="65" spans="1:6">
      <c r="A65" s="608">
        <v>3</v>
      </c>
      <c r="B65" s="609"/>
      <c r="C65" s="79"/>
      <c r="D65" s="79"/>
      <c r="E65" s="79"/>
      <c r="F65" s="418">
        <f t="shared" si="3"/>
        <v>0</v>
      </c>
    </row>
    <row r="66" spans="1:6">
      <c r="A66" s="608">
        <v>4</v>
      </c>
      <c r="B66" s="609"/>
      <c r="C66" s="79"/>
      <c r="D66" s="79"/>
      <c r="E66" s="79"/>
      <c r="F66" s="418">
        <f t="shared" si="3"/>
        <v>0</v>
      </c>
    </row>
    <row r="67" spans="1:6">
      <c r="A67" s="608">
        <v>5</v>
      </c>
      <c r="B67" s="609"/>
      <c r="C67" s="79"/>
      <c r="D67" s="79"/>
      <c r="E67" s="79"/>
      <c r="F67" s="418">
        <f t="shared" si="3"/>
        <v>0</v>
      </c>
    </row>
    <row r="68" spans="1:6">
      <c r="A68" s="608">
        <v>6</v>
      </c>
      <c r="B68" s="609"/>
      <c r="C68" s="79"/>
      <c r="D68" s="79"/>
      <c r="E68" s="79"/>
      <c r="F68" s="418">
        <f t="shared" si="3"/>
        <v>0</v>
      </c>
    </row>
    <row r="69" spans="1:6">
      <c r="A69" s="608">
        <v>7</v>
      </c>
      <c r="B69" s="609"/>
      <c r="C69" s="79"/>
      <c r="D69" s="79"/>
      <c r="E69" s="79"/>
      <c r="F69" s="418">
        <f t="shared" si="3"/>
        <v>0</v>
      </c>
    </row>
    <row r="70" spans="1:6">
      <c r="A70" s="608">
        <v>8</v>
      </c>
      <c r="B70" s="609"/>
      <c r="C70" s="79"/>
      <c r="D70" s="79"/>
      <c r="E70" s="79"/>
      <c r="F70" s="418">
        <f t="shared" si="3"/>
        <v>0</v>
      </c>
    </row>
    <row r="71" spans="1:6">
      <c r="A71" s="608">
        <v>9</v>
      </c>
      <c r="B71" s="609"/>
      <c r="C71" s="79"/>
      <c r="D71" s="79"/>
      <c r="E71" s="79"/>
      <c r="F71" s="418">
        <f t="shared" si="3"/>
        <v>0</v>
      </c>
    </row>
    <row r="72" spans="1:6">
      <c r="A72" s="608">
        <v>10</v>
      </c>
      <c r="B72" s="609"/>
      <c r="C72" s="79"/>
      <c r="D72" s="79"/>
      <c r="E72" s="79"/>
      <c r="F72" s="418">
        <f t="shared" si="3"/>
        <v>0</v>
      </c>
    </row>
    <row r="73" spans="1:6">
      <c r="A73" s="608">
        <v>11</v>
      </c>
      <c r="B73" s="609"/>
      <c r="C73" s="79"/>
      <c r="D73" s="79"/>
      <c r="E73" s="79"/>
      <c r="F73" s="418">
        <f t="shared" si="3"/>
        <v>0</v>
      </c>
    </row>
    <row r="74" spans="1:6">
      <c r="A74" s="608">
        <v>12</v>
      </c>
      <c r="B74" s="609"/>
      <c r="C74" s="79"/>
      <c r="D74" s="79"/>
      <c r="E74" s="79"/>
      <c r="F74" s="418">
        <f t="shared" si="3"/>
        <v>0</v>
      </c>
    </row>
    <row r="75" spans="1:6">
      <c r="A75" s="608">
        <v>13</v>
      </c>
      <c r="B75" s="609"/>
      <c r="C75" s="79"/>
      <c r="D75" s="79"/>
      <c r="E75" s="79"/>
      <c r="F75" s="418">
        <f t="shared" si="3"/>
        <v>0</v>
      </c>
    </row>
    <row r="76" spans="1:6">
      <c r="A76" s="608">
        <v>14</v>
      </c>
      <c r="B76" s="609"/>
      <c r="C76" s="79"/>
      <c r="D76" s="79"/>
      <c r="E76" s="79"/>
      <c r="F76" s="418">
        <f t="shared" si="3"/>
        <v>0</v>
      </c>
    </row>
    <row r="77" spans="1:6">
      <c r="A77" s="608">
        <v>15</v>
      </c>
      <c r="B77" s="609"/>
      <c r="C77" s="79"/>
      <c r="D77" s="79"/>
      <c r="E77" s="79"/>
      <c r="F77" s="418">
        <f t="shared" si="3"/>
        <v>0</v>
      </c>
    </row>
    <row r="78" spans="1:6">
      <c r="A78" s="454" t="s">
        <v>559</v>
      </c>
      <c r="B78" s="455" t="s">
        <v>800</v>
      </c>
      <c r="C78" s="420">
        <f>SUM(C63:C77)</f>
        <v>0</v>
      </c>
      <c r="D78" s="420"/>
      <c r="E78" s="420">
        <f>SUM(E63:E77)</f>
        <v>0</v>
      </c>
      <c r="F78" s="420">
        <f>SUM(F63:F77)</f>
        <v>0</v>
      </c>
    </row>
    <row r="79" spans="1:6">
      <c r="A79" s="458" t="s">
        <v>801</v>
      </c>
      <c r="B79" s="455" t="s">
        <v>802</v>
      </c>
      <c r="C79" s="420">
        <f>C78+C61+C44+C27</f>
        <v>0</v>
      </c>
      <c r="D79" s="420"/>
      <c r="E79" s="420">
        <f>E78+E61+E44+E27</f>
        <v>0</v>
      </c>
      <c r="F79" s="420">
        <f>F78+F61+F44+F27</f>
        <v>0</v>
      </c>
    </row>
    <row r="80" spans="1:6">
      <c r="A80" s="451" t="s">
        <v>803</v>
      </c>
      <c r="B80" s="455"/>
      <c r="C80" s="418"/>
      <c r="D80" s="418"/>
      <c r="E80" s="418"/>
      <c r="F80" s="418"/>
    </row>
    <row r="81" spans="1:6">
      <c r="A81" s="453" t="s">
        <v>792</v>
      </c>
      <c r="B81" s="459"/>
      <c r="C81" s="419"/>
      <c r="D81" s="419"/>
      <c r="E81" s="419"/>
      <c r="F81" s="419"/>
    </row>
    <row r="82" spans="1:6">
      <c r="A82" s="608">
        <v>1</v>
      </c>
      <c r="B82" s="609"/>
      <c r="C82" s="79"/>
      <c r="D82" s="79"/>
      <c r="E82" s="79"/>
      <c r="F82" s="418">
        <f>C82-E82</f>
        <v>0</v>
      </c>
    </row>
    <row r="83" spans="1:6">
      <c r="A83" s="608">
        <v>2</v>
      </c>
      <c r="B83" s="609"/>
      <c r="C83" s="79"/>
      <c r="D83" s="79"/>
      <c r="E83" s="79"/>
      <c r="F83" s="418">
        <f t="shared" ref="F83:F96" si="4">C83-E83</f>
        <v>0</v>
      </c>
    </row>
    <row r="84" spans="1:6">
      <c r="A84" s="608">
        <v>3</v>
      </c>
      <c r="B84" s="609"/>
      <c r="C84" s="79"/>
      <c r="D84" s="79"/>
      <c r="E84" s="79"/>
      <c r="F84" s="418">
        <f t="shared" si="4"/>
        <v>0</v>
      </c>
    </row>
    <row r="85" spans="1:6">
      <c r="A85" s="608">
        <v>4</v>
      </c>
      <c r="B85" s="609"/>
      <c r="C85" s="79"/>
      <c r="D85" s="79"/>
      <c r="E85" s="79"/>
      <c r="F85" s="418">
        <f t="shared" si="4"/>
        <v>0</v>
      </c>
    </row>
    <row r="86" spans="1:6">
      <c r="A86" s="608">
        <v>5</v>
      </c>
      <c r="B86" s="609"/>
      <c r="C86" s="79"/>
      <c r="D86" s="79"/>
      <c r="E86" s="79"/>
      <c r="F86" s="418">
        <f t="shared" si="4"/>
        <v>0</v>
      </c>
    </row>
    <row r="87" spans="1:6">
      <c r="A87" s="608">
        <v>6</v>
      </c>
      <c r="B87" s="609"/>
      <c r="C87" s="79"/>
      <c r="D87" s="79"/>
      <c r="E87" s="79"/>
      <c r="F87" s="418">
        <f t="shared" si="4"/>
        <v>0</v>
      </c>
    </row>
    <row r="88" spans="1:6">
      <c r="A88" s="608">
        <v>7</v>
      </c>
      <c r="B88" s="609"/>
      <c r="C88" s="79"/>
      <c r="D88" s="79"/>
      <c r="E88" s="79"/>
      <c r="F88" s="418">
        <f t="shared" si="4"/>
        <v>0</v>
      </c>
    </row>
    <row r="89" spans="1:6">
      <c r="A89" s="608">
        <v>8</v>
      </c>
      <c r="B89" s="609"/>
      <c r="C89" s="79"/>
      <c r="D89" s="79"/>
      <c r="E89" s="79"/>
      <c r="F89" s="418">
        <f t="shared" si="4"/>
        <v>0</v>
      </c>
    </row>
    <row r="90" spans="1:6">
      <c r="A90" s="608">
        <v>9</v>
      </c>
      <c r="B90" s="609"/>
      <c r="C90" s="79"/>
      <c r="D90" s="79"/>
      <c r="E90" s="79"/>
      <c r="F90" s="418">
        <f t="shared" si="4"/>
        <v>0</v>
      </c>
    </row>
    <row r="91" spans="1:6">
      <c r="A91" s="608">
        <v>10</v>
      </c>
      <c r="B91" s="609"/>
      <c r="C91" s="79"/>
      <c r="D91" s="79"/>
      <c r="E91" s="79"/>
      <c r="F91" s="418">
        <f t="shared" si="4"/>
        <v>0</v>
      </c>
    </row>
    <row r="92" spans="1:6">
      <c r="A92" s="608">
        <v>11</v>
      </c>
      <c r="B92" s="609"/>
      <c r="C92" s="79"/>
      <c r="D92" s="79"/>
      <c r="E92" s="79"/>
      <c r="F92" s="418">
        <f t="shared" si="4"/>
        <v>0</v>
      </c>
    </row>
    <row r="93" spans="1:6">
      <c r="A93" s="608">
        <v>12</v>
      </c>
      <c r="B93" s="609"/>
      <c r="C93" s="79"/>
      <c r="D93" s="79"/>
      <c r="E93" s="79"/>
      <c r="F93" s="418">
        <f t="shared" si="4"/>
        <v>0</v>
      </c>
    </row>
    <row r="94" spans="1:6">
      <c r="A94" s="608">
        <v>13</v>
      </c>
      <c r="B94" s="609"/>
      <c r="C94" s="79"/>
      <c r="D94" s="79"/>
      <c r="E94" s="79"/>
      <c r="F94" s="418">
        <f t="shared" si="4"/>
        <v>0</v>
      </c>
    </row>
    <row r="95" spans="1:6">
      <c r="A95" s="608">
        <v>14</v>
      </c>
      <c r="B95" s="609"/>
      <c r="C95" s="79"/>
      <c r="D95" s="79"/>
      <c r="E95" s="79"/>
      <c r="F95" s="418">
        <f t="shared" si="4"/>
        <v>0</v>
      </c>
    </row>
    <row r="96" spans="1:6">
      <c r="A96" s="608">
        <v>15</v>
      </c>
      <c r="B96" s="609"/>
      <c r="C96" s="79"/>
      <c r="D96" s="79"/>
      <c r="E96" s="79"/>
      <c r="F96" s="418">
        <f t="shared" si="4"/>
        <v>0</v>
      </c>
    </row>
    <row r="97" spans="1:6">
      <c r="A97" s="454" t="s">
        <v>544</v>
      </c>
      <c r="B97" s="455" t="s">
        <v>804</v>
      </c>
      <c r="C97" s="420">
        <f>SUM(C82:C96)</f>
        <v>0</v>
      </c>
      <c r="D97" s="420"/>
      <c r="E97" s="420">
        <f>SUM(E82:E96)</f>
        <v>0</v>
      </c>
      <c r="F97" s="420">
        <f>SUM(F82:F96)</f>
        <v>0</v>
      </c>
    </row>
    <row r="98" spans="1:6">
      <c r="A98" s="453" t="s">
        <v>794</v>
      </c>
      <c r="B98" s="460"/>
      <c r="C98" s="418"/>
      <c r="D98" s="418"/>
      <c r="E98" s="418"/>
      <c r="F98" s="418"/>
    </row>
    <row r="99" spans="1:6">
      <c r="A99" s="608">
        <v>1</v>
      </c>
      <c r="B99" s="609"/>
      <c r="C99" s="79"/>
      <c r="D99" s="79"/>
      <c r="E99" s="79"/>
      <c r="F99" s="418">
        <f>C99-E99</f>
        <v>0</v>
      </c>
    </row>
    <row r="100" spans="1:6">
      <c r="A100" s="608">
        <v>2</v>
      </c>
      <c r="B100" s="609"/>
      <c r="C100" s="79"/>
      <c r="D100" s="79"/>
      <c r="E100" s="79"/>
      <c r="F100" s="418">
        <f t="shared" ref="F100:F113" si="5">C100-E100</f>
        <v>0</v>
      </c>
    </row>
    <row r="101" spans="1:6">
      <c r="A101" s="608">
        <v>3</v>
      </c>
      <c r="B101" s="609"/>
      <c r="C101" s="79"/>
      <c r="D101" s="79"/>
      <c r="E101" s="79"/>
      <c r="F101" s="418">
        <f t="shared" si="5"/>
        <v>0</v>
      </c>
    </row>
    <row r="102" spans="1:6">
      <c r="A102" s="608">
        <v>4</v>
      </c>
      <c r="B102" s="609"/>
      <c r="C102" s="79"/>
      <c r="D102" s="79"/>
      <c r="E102" s="79"/>
      <c r="F102" s="418">
        <f t="shared" si="5"/>
        <v>0</v>
      </c>
    </row>
    <row r="103" spans="1:6">
      <c r="A103" s="608">
        <v>5</v>
      </c>
      <c r="B103" s="609"/>
      <c r="C103" s="79"/>
      <c r="D103" s="79"/>
      <c r="E103" s="79"/>
      <c r="F103" s="418">
        <f t="shared" si="5"/>
        <v>0</v>
      </c>
    </row>
    <row r="104" spans="1:6">
      <c r="A104" s="608">
        <v>6</v>
      </c>
      <c r="B104" s="609"/>
      <c r="C104" s="79"/>
      <c r="D104" s="79"/>
      <c r="E104" s="79"/>
      <c r="F104" s="418">
        <f t="shared" si="5"/>
        <v>0</v>
      </c>
    </row>
    <row r="105" spans="1:6">
      <c r="A105" s="608">
        <v>7</v>
      </c>
      <c r="B105" s="609"/>
      <c r="C105" s="79"/>
      <c r="D105" s="79"/>
      <c r="E105" s="79"/>
      <c r="F105" s="418">
        <f t="shared" si="5"/>
        <v>0</v>
      </c>
    </row>
    <row r="106" spans="1:6">
      <c r="A106" s="608">
        <v>8</v>
      </c>
      <c r="B106" s="609"/>
      <c r="C106" s="79"/>
      <c r="D106" s="79"/>
      <c r="E106" s="79"/>
      <c r="F106" s="418">
        <f t="shared" si="5"/>
        <v>0</v>
      </c>
    </row>
    <row r="107" spans="1:6">
      <c r="A107" s="608">
        <v>9</v>
      </c>
      <c r="B107" s="609"/>
      <c r="C107" s="79"/>
      <c r="D107" s="79"/>
      <c r="E107" s="79"/>
      <c r="F107" s="418">
        <f t="shared" si="5"/>
        <v>0</v>
      </c>
    </row>
    <row r="108" spans="1:6">
      <c r="A108" s="608">
        <v>10</v>
      </c>
      <c r="B108" s="609"/>
      <c r="C108" s="79"/>
      <c r="D108" s="79"/>
      <c r="E108" s="79"/>
      <c r="F108" s="418">
        <f t="shared" si="5"/>
        <v>0</v>
      </c>
    </row>
    <row r="109" spans="1:6">
      <c r="A109" s="608">
        <v>11</v>
      </c>
      <c r="B109" s="609"/>
      <c r="C109" s="79"/>
      <c r="D109" s="79"/>
      <c r="E109" s="79"/>
      <c r="F109" s="418">
        <f t="shared" si="5"/>
        <v>0</v>
      </c>
    </row>
    <row r="110" spans="1:6">
      <c r="A110" s="608">
        <v>12</v>
      </c>
      <c r="B110" s="609"/>
      <c r="C110" s="79"/>
      <c r="D110" s="79"/>
      <c r="E110" s="79"/>
      <c r="F110" s="418">
        <f t="shared" si="5"/>
        <v>0</v>
      </c>
    </row>
    <row r="111" spans="1:6">
      <c r="A111" s="608">
        <v>13</v>
      </c>
      <c r="B111" s="609"/>
      <c r="C111" s="79"/>
      <c r="D111" s="79"/>
      <c r="E111" s="79"/>
      <c r="F111" s="418">
        <f t="shared" si="5"/>
        <v>0</v>
      </c>
    </row>
    <row r="112" spans="1:6">
      <c r="A112" s="608">
        <v>14</v>
      </c>
      <c r="B112" s="609"/>
      <c r="C112" s="79"/>
      <c r="D112" s="79"/>
      <c r="E112" s="79"/>
      <c r="F112" s="418">
        <f t="shared" si="5"/>
        <v>0</v>
      </c>
    </row>
    <row r="113" spans="1:6">
      <c r="A113" s="608">
        <v>15</v>
      </c>
      <c r="B113" s="609"/>
      <c r="C113" s="79"/>
      <c r="D113" s="79"/>
      <c r="E113" s="79"/>
      <c r="F113" s="418">
        <f t="shared" si="5"/>
        <v>0</v>
      </c>
    </row>
    <row r="114" spans="1:6">
      <c r="A114" s="454" t="s">
        <v>785</v>
      </c>
      <c r="B114" s="455" t="s">
        <v>805</v>
      </c>
      <c r="C114" s="420">
        <f>SUM(C99:C113)</f>
        <v>0</v>
      </c>
      <c r="D114" s="420"/>
      <c r="E114" s="420">
        <f>SUM(E99:E113)</f>
        <v>0</v>
      </c>
      <c r="F114" s="420">
        <f>SUM(F99:F113)</f>
        <v>0</v>
      </c>
    </row>
    <row r="115" spans="1:6" ht="21.75" customHeight="1">
      <c r="A115" s="453" t="s">
        <v>796</v>
      </c>
      <c r="B115" s="455"/>
      <c r="C115" s="419"/>
      <c r="D115" s="419"/>
      <c r="E115" s="419"/>
      <c r="F115" s="419"/>
    </row>
    <row r="116" spans="1:6">
      <c r="A116" s="608">
        <v>1</v>
      </c>
      <c r="B116" s="609"/>
      <c r="C116" s="79"/>
      <c r="D116" s="79"/>
      <c r="E116" s="79"/>
      <c r="F116" s="418">
        <f>C116-E116</f>
        <v>0</v>
      </c>
    </row>
    <row r="117" spans="1:6">
      <c r="A117" s="608">
        <v>2</v>
      </c>
      <c r="B117" s="609"/>
      <c r="C117" s="79"/>
      <c r="D117" s="79"/>
      <c r="E117" s="79"/>
      <c r="F117" s="418">
        <f t="shared" ref="F117:F130" si="6">C117-E117</f>
        <v>0</v>
      </c>
    </row>
    <row r="118" spans="1:6">
      <c r="A118" s="608">
        <v>3</v>
      </c>
      <c r="B118" s="609"/>
      <c r="C118" s="79"/>
      <c r="D118" s="79"/>
      <c r="E118" s="79"/>
      <c r="F118" s="418">
        <f t="shared" si="6"/>
        <v>0</v>
      </c>
    </row>
    <row r="119" spans="1:6">
      <c r="A119" s="608">
        <v>4</v>
      </c>
      <c r="B119" s="609"/>
      <c r="C119" s="79"/>
      <c r="D119" s="79"/>
      <c r="E119" s="79"/>
      <c r="F119" s="418">
        <f t="shared" si="6"/>
        <v>0</v>
      </c>
    </row>
    <row r="120" spans="1:6">
      <c r="A120" s="608">
        <v>5</v>
      </c>
      <c r="B120" s="609"/>
      <c r="C120" s="79"/>
      <c r="D120" s="79"/>
      <c r="E120" s="79"/>
      <c r="F120" s="418">
        <f t="shared" si="6"/>
        <v>0</v>
      </c>
    </row>
    <row r="121" spans="1:6">
      <c r="A121" s="608">
        <v>6</v>
      </c>
      <c r="B121" s="609"/>
      <c r="C121" s="79"/>
      <c r="D121" s="79"/>
      <c r="E121" s="79"/>
      <c r="F121" s="418">
        <f t="shared" si="6"/>
        <v>0</v>
      </c>
    </row>
    <row r="122" spans="1:6">
      <c r="A122" s="608">
        <v>7</v>
      </c>
      <c r="B122" s="609"/>
      <c r="C122" s="79"/>
      <c r="D122" s="79"/>
      <c r="E122" s="79"/>
      <c r="F122" s="418">
        <f t="shared" si="6"/>
        <v>0</v>
      </c>
    </row>
    <row r="123" spans="1:6">
      <c r="A123" s="608">
        <v>8</v>
      </c>
      <c r="B123" s="609"/>
      <c r="C123" s="79"/>
      <c r="D123" s="79"/>
      <c r="E123" s="79"/>
      <c r="F123" s="418">
        <f t="shared" si="6"/>
        <v>0</v>
      </c>
    </row>
    <row r="124" spans="1:6">
      <c r="A124" s="608">
        <v>9</v>
      </c>
      <c r="B124" s="609"/>
      <c r="C124" s="79"/>
      <c r="D124" s="79"/>
      <c r="E124" s="79"/>
      <c r="F124" s="418">
        <f t="shared" si="6"/>
        <v>0</v>
      </c>
    </row>
    <row r="125" spans="1:6">
      <c r="A125" s="608">
        <v>10</v>
      </c>
      <c r="B125" s="609"/>
      <c r="C125" s="79"/>
      <c r="D125" s="79"/>
      <c r="E125" s="79"/>
      <c r="F125" s="418">
        <f t="shared" si="6"/>
        <v>0</v>
      </c>
    </row>
    <row r="126" spans="1:6">
      <c r="A126" s="608">
        <v>11</v>
      </c>
      <c r="B126" s="609"/>
      <c r="C126" s="79"/>
      <c r="D126" s="79"/>
      <c r="E126" s="79"/>
      <c r="F126" s="418">
        <f t="shared" si="6"/>
        <v>0</v>
      </c>
    </row>
    <row r="127" spans="1:6">
      <c r="A127" s="608">
        <v>12</v>
      </c>
      <c r="B127" s="609"/>
      <c r="C127" s="79"/>
      <c r="D127" s="79"/>
      <c r="E127" s="79"/>
      <c r="F127" s="418">
        <f t="shared" si="6"/>
        <v>0</v>
      </c>
    </row>
    <row r="128" spans="1:6">
      <c r="A128" s="608">
        <v>13</v>
      </c>
      <c r="B128" s="609"/>
      <c r="C128" s="79"/>
      <c r="D128" s="79"/>
      <c r="E128" s="79"/>
      <c r="F128" s="418">
        <f t="shared" si="6"/>
        <v>0</v>
      </c>
    </row>
    <row r="129" spans="1:6">
      <c r="A129" s="608">
        <v>14</v>
      </c>
      <c r="B129" s="609"/>
      <c r="C129" s="79"/>
      <c r="D129" s="79"/>
      <c r="E129" s="79"/>
      <c r="F129" s="418">
        <f t="shared" si="6"/>
        <v>0</v>
      </c>
    </row>
    <row r="130" spans="1:6">
      <c r="A130" s="608">
        <v>15</v>
      </c>
      <c r="B130" s="609"/>
      <c r="C130" s="79"/>
      <c r="D130" s="79"/>
      <c r="E130" s="79"/>
      <c r="F130" s="418">
        <f t="shared" si="6"/>
        <v>0</v>
      </c>
    </row>
    <row r="131" spans="1:6">
      <c r="A131" s="454" t="s">
        <v>797</v>
      </c>
      <c r="B131" s="455" t="s">
        <v>806</v>
      </c>
      <c r="C131" s="420">
        <f>SUM(C116:C130)</f>
        <v>0</v>
      </c>
      <c r="D131" s="420"/>
      <c r="E131" s="420">
        <f>SUM(E116:E130)</f>
        <v>0</v>
      </c>
      <c r="F131" s="420">
        <f>SUM(F116:F130)</f>
        <v>0</v>
      </c>
    </row>
    <row r="132" spans="1:6">
      <c r="A132" s="451" t="s">
        <v>799</v>
      </c>
      <c r="B132" s="455"/>
      <c r="C132" s="419"/>
      <c r="D132" s="419"/>
      <c r="E132" s="419"/>
      <c r="F132" s="419"/>
    </row>
    <row r="133" spans="1:6">
      <c r="A133" s="608">
        <v>1</v>
      </c>
      <c r="B133" s="609"/>
      <c r="C133" s="79"/>
      <c r="D133" s="79"/>
      <c r="E133" s="79"/>
      <c r="F133" s="418">
        <f>C133-E133</f>
        <v>0</v>
      </c>
    </row>
    <row r="134" spans="1:6">
      <c r="A134" s="608">
        <v>2</v>
      </c>
      <c r="B134" s="609"/>
      <c r="C134" s="79"/>
      <c r="D134" s="79"/>
      <c r="E134" s="79"/>
      <c r="F134" s="418">
        <f t="shared" ref="F134:F147" si="7">C134-E134</f>
        <v>0</v>
      </c>
    </row>
    <row r="135" spans="1:6">
      <c r="A135" s="608">
        <v>3</v>
      </c>
      <c r="B135" s="609"/>
      <c r="C135" s="79"/>
      <c r="D135" s="79"/>
      <c r="E135" s="79"/>
      <c r="F135" s="418">
        <f t="shared" si="7"/>
        <v>0</v>
      </c>
    </row>
    <row r="136" spans="1:6">
      <c r="A136" s="608">
        <v>4</v>
      </c>
      <c r="B136" s="609"/>
      <c r="C136" s="79"/>
      <c r="D136" s="79"/>
      <c r="E136" s="79"/>
      <c r="F136" s="418">
        <f t="shared" si="7"/>
        <v>0</v>
      </c>
    </row>
    <row r="137" spans="1:6">
      <c r="A137" s="608">
        <v>5</v>
      </c>
      <c r="B137" s="609"/>
      <c r="C137" s="79"/>
      <c r="D137" s="79"/>
      <c r="E137" s="79"/>
      <c r="F137" s="418">
        <f t="shared" si="7"/>
        <v>0</v>
      </c>
    </row>
    <row r="138" spans="1:6">
      <c r="A138" s="608">
        <v>6</v>
      </c>
      <c r="B138" s="609"/>
      <c r="C138" s="79"/>
      <c r="D138" s="79"/>
      <c r="E138" s="79"/>
      <c r="F138" s="418">
        <f t="shared" si="7"/>
        <v>0</v>
      </c>
    </row>
    <row r="139" spans="1:6">
      <c r="A139" s="608">
        <v>7</v>
      </c>
      <c r="B139" s="609"/>
      <c r="C139" s="79"/>
      <c r="D139" s="79"/>
      <c r="E139" s="79"/>
      <c r="F139" s="418">
        <f t="shared" si="7"/>
        <v>0</v>
      </c>
    </row>
    <row r="140" spans="1:6">
      <c r="A140" s="608">
        <v>8</v>
      </c>
      <c r="B140" s="609"/>
      <c r="C140" s="79"/>
      <c r="D140" s="79"/>
      <c r="E140" s="79"/>
      <c r="F140" s="418">
        <f t="shared" si="7"/>
        <v>0</v>
      </c>
    </row>
    <row r="141" spans="1:6">
      <c r="A141" s="608">
        <v>9</v>
      </c>
      <c r="B141" s="609"/>
      <c r="C141" s="79"/>
      <c r="D141" s="79"/>
      <c r="E141" s="79"/>
      <c r="F141" s="418">
        <f t="shared" si="7"/>
        <v>0</v>
      </c>
    </row>
    <row r="142" spans="1:6">
      <c r="A142" s="608">
        <v>10</v>
      </c>
      <c r="B142" s="609"/>
      <c r="C142" s="79"/>
      <c r="D142" s="79"/>
      <c r="E142" s="79"/>
      <c r="F142" s="418">
        <f t="shared" si="7"/>
        <v>0</v>
      </c>
    </row>
    <row r="143" spans="1:6">
      <c r="A143" s="608">
        <v>11</v>
      </c>
      <c r="B143" s="609"/>
      <c r="C143" s="79"/>
      <c r="D143" s="79"/>
      <c r="E143" s="79"/>
      <c r="F143" s="418">
        <f t="shared" si="7"/>
        <v>0</v>
      </c>
    </row>
    <row r="144" spans="1:6">
      <c r="A144" s="608">
        <v>12</v>
      </c>
      <c r="B144" s="609"/>
      <c r="C144" s="79"/>
      <c r="D144" s="79"/>
      <c r="E144" s="79"/>
      <c r="F144" s="418">
        <f t="shared" si="7"/>
        <v>0</v>
      </c>
    </row>
    <row r="145" spans="1:8">
      <c r="A145" s="608">
        <v>13</v>
      </c>
      <c r="B145" s="609"/>
      <c r="C145" s="79"/>
      <c r="D145" s="79"/>
      <c r="E145" s="79"/>
      <c r="F145" s="418">
        <f t="shared" si="7"/>
        <v>0</v>
      </c>
    </row>
    <row r="146" spans="1:8">
      <c r="A146" s="608">
        <v>14</v>
      </c>
      <c r="B146" s="609"/>
      <c r="C146" s="79"/>
      <c r="D146" s="79"/>
      <c r="E146" s="79"/>
      <c r="F146" s="418">
        <f t="shared" si="7"/>
        <v>0</v>
      </c>
    </row>
    <row r="147" spans="1:8">
      <c r="A147" s="608">
        <v>15</v>
      </c>
      <c r="B147" s="609"/>
      <c r="C147" s="79"/>
      <c r="D147" s="79"/>
      <c r="E147" s="79"/>
      <c r="F147" s="418">
        <f t="shared" si="7"/>
        <v>0</v>
      </c>
    </row>
    <row r="148" spans="1:8">
      <c r="A148" s="454" t="s">
        <v>559</v>
      </c>
      <c r="B148" s="455" t="s">
        <v>807</v>
      </c>
      <c r="C148" s="420">
        <f>SUM(C133:C147)</f>
        <v>0</v>
      </c>
      <c r="D148" s="420"/>
      <c r="E148" s="420">
        <f>SUM(E133:E147)</f>
        <v>0</v>
      </c>
      <c r="F148" s="420">
        <f>SUM(F133:F147)</f>
        <v>0</v>
      </c>
    </row>
    <row r="149" spans="1:8">
      <c r="A149" s="458" t="s">
        <v>808</v>
      </c>
      <c r="B149" s="455" t="s">
        <v>809</v>
      </c>
      <c r="C149" s="420">
        <f>C148+C131+C114+C97</f>
        <v>0</v>
      </c>
      <c r="D149" s="420"/>
      <c r="E149" s="420">
        <f>E148+E131+E114+E97</f>
        <v>0</v>
      </c>
      <c r="F149" s="420">
        <f>F148+F131+F114+F97</f>
        <v>0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18" t="s">
        <v>975</v>
      </c>
      <c r="B151" s="631">
        <f>pdeReportingDate</f>
        <v>45128</v>
      </c>
      <c r="C151" s="631"/>
      <c r="D151" s="631"/>
      <c r="E151" s="631"/>
      <c r="F151" s="631"/>
      <c r="G151" s="631"/>
      <c r="H151" s="631"/>
    </row>
    <row r="152" spans="1:8">
      <c r="A152" s="618"/>
      <c r="B152" s="46"/>
      <c r="C152" s="46"/>
      <c r="D152" s="46"/>
      <c r="E152" s="46"/>
      <c r="F152" s="46"/>
      <c r="G152" s="46"/>
      <c r="H152" s="46"/>
    </row>
    <row r="153" spans="1:8">
      <c r="A153" s="619" t="s">
        <v>8</v>
      </c>
      <c r="B153" s="632" t="str">
        <f>authorName</f>
        <v>Златина Михайлова</v>
      </c>
      <c r="C153" s="632"/>
      <c r="D153" s="632"/>
      <c r="E153" s="632"/>
      <c r="F153" s="632"/>
      <c r="G153" s="632"/>
      <c r="H153" s="632"/>
    </row>
    <row r="154" spans="1:8">
      <c r="A154" s="619"/>
      <c r="B154" s="68"/>
      <c r="C154" s="68"/>
      <c r="D154" s="68"/>
      <c r="E154" s="68"/>
      <c r="F154" s="68"/>
      <c r="G154" s="68"/>
      <c r="H154" s="68"/>
    </row>
    <row r="155" spans="1:8">
      <c r="A155" s="619" t="s">
        <v>920</v>
      </c>
      <c r="B155" s="633"/>
      <c r="C155" s="633"/>
      <c r="D155" s="633"/>
      <c r="E155" s="633"/>
      <c r="F155" s="633"/>
      <c r="G155" s="633"/>
      <c r="H155" s="633"/>
    </row>
    <row r="156" spans="1:8">
      <c r="A156" s="620"/>
      <c r="B156" s="634" t="str">
        <f>Начална!B17</f>
        <v>Десислава Вили Пехливанчева</v>
      </c>
      <c r="C156" s="630"/>
      <c r="D156" s="630"/>
      <c r="E156" s="630"/>
      <c r="F156" s="516"/>
      <c r="G156" s="40"/>
      <c r="H156" s="37"/>
    </row>
    <row r="157" spans="1:8">
      <c r="A157" s="620"/>
      <c r="B157" s="630"/>
      <c r="C157" s="630"/>
      <c r="D157" s="630"/>
      <c r="E157" s="630"/>
      <c r="F157" s="516"/>
      <c r="G157" s="40"/>
      <c r="H157" s="37"/>
    </row>
    <row r="158" spans="1:8">
      <c r="A158" s="620"/>
      <c r="B158" s="630"/>
      <c r="C158" s="630"/>
      <c r="D158" s="630"/>
      <c r="E158" s="630"/>
      <c r="F158" s="516"/>
      <c r="G158" s="40"/>
      <c r="H158" s="37"/>
    </row>
    <row r="159" spans="1:8">
      <c r="A159" s="620"/>
      <c r="B159" s="630"/>
      <c r="C159" s="630"/>
      <c r="D159" s="630"/>
      <c r="E159" s="630"/>
      <c r="F159" s="516"/>
      <c r="G159" s="40"/>
      <c r="H159" s="37"/>
    </row>
    <row r="160" spans="1:8">
      <c r="A160" s="620"/>
      <c r="B160" s="630"/>
      <c r="C160" s="630"/>
      <c r="D160" s="630"/>
      <c r="E160" s="630"/>
      <c r="F160" s="516"/>
      <c r="G160" s="40"/>
      <c r="H160" s="37"/>
    </row>
    <row r="161" spans="1:8">
      <c r="A161" s="620"/>
      <c r="B161" s="630"/>
      <c r="C161" s="630"/>
      <c r="D161" s="630"/>
      <c r="E161" s="630"/>
      <c r="F161" s="516"/>
      <c r="G161" s="40"/>
      <c r="H161" s="37"/>
    </row>
    <row r="162" spans="1:8">
      <c r="A162" s="620"/>
      <c r="B162" s="630"/>
      <c r="C162" s="630"/>
      <c r="D162" s="630"/>
      <c r="E162" s="630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7"/>
  <sheetViews>
    <sheetView view="pageBreakPreview" topLeftCell="A7" zoomScale="80" zoomScaleNormal="85" zoomScaleSheetLayoutView="80" workbookViewId="0">
      <selection activeCell="E18" sqref="E18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 xml:space="preserve">на НОМАД ЕНЕРДЖИ КЪМПАНИ ЕООД 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205606662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30.06.2023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2" t="s">
        <v>453</v>
      </c>
      <c r="B7" s="653"/>
      <c r="C7" s="656" t="s">
        <v>11</v>
      </c>
      <c r="D7" s="295" t="s">
        <v>510</v>
      </c>
      <c r="E7" s="295"/>
      <c r="F7" s="295"/>
      <c r="G7" s="295"/>
      <c r="H7" s="295" t="s">
        <v>511</v>
      </c>
      <c r="I7" s="295"/>
      <c r="J7" s="648" t="s">
        <v>839</v>
      </c>
      <c r="K7" s="295" t="s">
        <v>512</v>
      </c>
      <c r="L7" s="295"/>
      <c r="M7" s="295"/>
      <c r="N7" s="295"/>
      <c r="O7" s="295" t="s">
        <v>511</v>
      </c>
      <c r="P7" s="295"/>
      <c r="Q7" s="648" t="s">
        <v>513</v>
      </c>
      <c r="R7" s="650" t="s">
        <v>514</v>
      </c>
    </row>
    <row r="8" spans="1:18" s="95" customFormat="1" ht="66.75" customHeight="1">
      <c r="A8" s="654"/>
      <c r="B8" s="655"/>
      <c r="C8" s="657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9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9"/>
      <c r="R8" s="651"/>
    </row>
    <row r="9" spans="1:18" s="95" customFormat="1" ht="16.5" thickBot="1">
      <c r="A9" s="317" t="s">
        <v>520</v>
      </c>
      <c r="B9" s="309"/>
      <c r="C9" s="310" t="s">
        <v>18</v>
      </c>
      <c r="D9" s="311">
        <v>1</v>
      </c>
      <c r="E9" s="311">
        <v>2</v>
      </c>
      <c r="F9" s="311">
        <v>3</v>
      </c>
      <c r="G9" s="311">
        <v>4</v>
      </c>
      <c r="H9" s="311">
        <v>5</v>
      </c>
      <c r="I9" s="311">
        <v>6</v>
      </c>
      <c r="J9" s="311">
        <v>7</v>
      </c>
      <c r="K9" s="311">
        <v>8</v>
      </c>
      <c r="L9" s="311">
        <v>9</v>
      </c>
      <c r="M9" s="311">
        <v>10</v>
      </c>
      <c r="N9" s="311">
        <v>11</v>
      </c>
      <c r="O9" s="311">
        <v>12</v>
      </c>
      <c r="P9" s="311">
        <v>13</v>
      </c>
      <c r="Q9" s="311">
        <v>14</v>
      </c>
      <c r="R9" s="312">
        <v>15</v>
      </c>
    </row>
    <row r="10" spans="1:18">
      <c r="A10" s="318" t="s">
        <v>830</v>
      </c>
      <c r="B10" s="313" t="s">
        <v>828</v>
      </c>
      <c r="C10" s="314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6"/>
    </row>
    <row r="11" spans="1:18">
      <c r="A11" s="297" t="s">
        <v>521</v>
      </c>
      <c r="B11" s="281" t="s">
        <v>522</v>
      </c>
      <c r="C11" s="128" t="s">
        <v>523</v>
      </c>
      <c r="D11" s="288"/>
      <c r="E11" s="288"/>
      <c r="F11" s="288"/>
      <c r="G11" s="284">
        <f>D11+E11-F11</f>
        <v>0</v>
      </c>
      <c r="H11" s="288"/>
      <c r="I11" s="288"/>
      <c r="J11" s="284">
        <f>G11+H11-I11</f>
        <v>0</v>
      </c>
      <c r="K11" s="288"/>
      <c r="L11" s="288"/>
      <c r="M11" s="288"/>
      <c r="N11" s="284">
        <f>K11+L11-M11</f>
        <v>0</v>
      </c>
      <c r="O11" s="288"/>
      <c r="P11" s="288"/>
      <c r="Q11" s="284">
        <f t="shared" ref="Q11:Q28" si="0">N11+O11-P11</f>
        <v>0</v>
      </c>
      <c r="R11" s="298">
        <f t="shared" ref="R11:R28" si="1">J11-Q11</f>
        <v>0</v>
      </c>
    </row>
    <row r="12" spans="1:18">
      <c r="A12" s="297" t="s">
        <v>524</v>
      </c>
      <c r="B12" s="281" t="s">
        <v>525</v>
      </c>
      <c r="C12" s="128" t="s">
        <v>526</v>
      </c>
      <c r="D12" s="288"/>
      <c r="E12" s="288"/>
      <c r="F12" s="288"/>
      <c r="G12" s="284">
        <f t="shared" ref="G12:G42" si="2">D12+E12-F12</f>
        <v>0</v>
      </c>
      <c r="H12" s="288"/>
      <c r="I12" s="288"/>
      <c r="J12" s="284">
        <f t="shared" ref="J12:J42" si="3">G12+H12-I12</f>
        <v>0</v>
      </c>
      <c r="K12" s="288"/>
      <c r="L12" s="288"/>
      <c r="M12" s="288"/>
      <c r="N12" s="284">
        <f t="shared" ref="N12:N42" si="4">K12+L12-M12</f>
        <v>0</v>
      </c>
      <c r="O12" s="288"/>
      <c r="P12" s="288"/>
      <c r="Q12" s="284">
        <f t="shared" si="0"/>
        <v>0</v>
      </c>
      <c r="R12" s="298">
        <f t="shared" si="1"/>
        <v>0</v>
      </c>
    </row>
    <row r="13" spans="1:18">
      <c r="A13" s="297" t="s">
        <v>527</v>
      </c>
      <c r="B13" s="281" t="s">
        <v>528</v>
      </c>
      <c r="C13" s="128" t="s">
        <v>529</v>
      </c>
      <c r="D13" s="288">
        <v>867</v>
      </c>
      <c r="E13" s="288">
        <v>147</v>
      </c>
      <c r="F13" s="288">
        <v>1</v>
      </c>
      <c r="G13" s="284">
        <f t="shared" si="2"/>
        <v>1013</v>
      </c>
      <c r="H13" s="288"/>
      <c r="I13" s="288"/>
      <c r="J13" s="284">
        <f t="shared" si="3"/>
        <v>1013</v>
      </c>
      <c r="K13" s="288">
        <v>126</v>
      </c>
      <c r="L13" s="288">
        <v>150</v>
      </c>
      <c r="M13" s="288"/>
      <c r="N13" s="284">
        <f t="shared" si="4"/>
        <v>276</v>
      </c>
      <c r="O13" s="288"/>
      <c r="P13" s="288"/>
      <c r="Q13" s="284">
        <f t="shared" si="0"/>
        <v>276</v>
      </c>
      <c r="R13" s="298">
        <f t="shared" si="1"/>
        <v>737</v>
      </c>
    </row>
    <row r="14" spans="1:18">
      <c r="A14" s="297" t="s">
        <v>530</v>
      </c>
      <c r="B14" s="281" t="s">
        <v>531</v>
      </c>
      <c r="C14" s="128" t="s">
        <v>532</v>
      </c>
      <c r="D14" s="288"/>
      <c r="E14" s="288"/>
      <c r="F14" s="288"/>
      <c r="G14" s="284">
        <f t="shared" si="2"/>
        <v>0</v>
      </c>
      <c r="H14" s="288"/>
      <c r="I14" s="288"/>
      <c r="J14" s="284">
        <f t="shared" si="3"/>
        <v>0</v>
      </c>
      <c r="K14" s="288"/>
      <c r="L14" s="288"/>
      <c r="M14" s="288"/>
      <c r="N14" s="284">
        <f t="shared" si="4"/>
        <v>0</v>
      </c>
      <c r="O14" s="288"/>
      <c r="P14" s="288"/>
      <c r="Q14" s="284">
        <f t="shared" si="0"/>
        <v>0</v>
      </c>
      <c r="R14" s="298">
        <f t="shared" si="1"/>
        <v>0</v>
      </c>
    </row>
    <row r="15" spans="1:18">
      <c r="A15" s="297" t="s">
        <v>533</v>
      </c>
      <c r="B15" s="281" t="s">
        <v>534</v>
      </c>
      <c r="C15" s="128" t="s">
        <v>535</v>
      </c>
      <c r="D15" s="288">
        <v>1011</v>
      </c>
      <c r="E15" s="288"/>
      <c r="F15" s="288"/>
      <c r="G15" s="284">
        <f t="shared" si="2"/>
        <v>1011</v>
      </c>
      <c r="H15" s="288"/>
      <c r="I15" s="288"/>
      <c r="J15" s="284">
        <f t="shared" si="3"/>
        <v>1011</v>
      </c>
      <c r="K15" s="288">
        <v>84</v>
      </c>
      <c r="L15" s="288">
        <v>51</v>
      </c>
      <c r="M15" s="288"/>
      <c r="N15" s="284">
        <f t="shared" si="4"/>
        <v>135</v>
      </c>
      <c r="O15" s="288"/>
      <c r="P15" s="288"/>
      <c r="Q15" s="284">
        <f t="shared" si="0"/>
        <v>135</v>
      </c>
      <c r="R15" s="298">
        <f t="shared" si="1"/>
        <v>876</v>
      </c>
    </row>
    <row r="16" spans="1:18">
      <c r="A16" s="319" t="s">
        <v>838</v>
      </c>
      <c r="B16" s="281" t="s">
        <v>536</v>
      </c>
      <c r="C16" s="128" t="s">
        <v>537</v>
      </c>
      <c r="D16" s="288"/>
      <c r="E16" s="288"/>
      <c r="F16" s="288"/>
      <c r="G16" s="284">
        <f t="shared" si="2"/>
        <v>0</v>
      </c>
      <c r="H16" s="288"/>
      <c r="I16" s="288"/>
      <c r="J16" s="284">
        <f t="shared" si="3"/>
        <v>0</v>
      </c>
      <c r="K16" s="288"/>
      <c r="L16" s="288"/>
      <c r="M16" s="288"/>
      <c r="N16" s="284">
        <f t="shared" si="4"/>
        <v>0</v>
      </c>
      <c r="O16" s="288"/>
      <c r="P16" s="288"/>
      <c r="Q16" s="284">
        <f t="shared" si="0"/>
        <v>0</v>
      </c>
      <c r="R16" s="298">
        <f t="shared" si="1"/>
        <v>0</v>
      </c>
    </row>
    <row r="17" spans="1:18" ht="31.5">
      <c r="A17" s="297" t="s">
        <v>538</v>
      </c>
      <c r="B17" s="130" t="s">
        <v>539</v>
      </c>
      <c r="C17" s="129" t="s">
        <v>540</v>
      </c>
      <c r="D17" s="288"/>
      <c r="E17" s="288">
        <v>147</v>
      </c>
      <c r="F17" s="288">
        <v>147</v>
      </c>
      <c r="G17" s="284">
        <f t="shared" si="2"/>
        <v>0</v>
      </c>
      <c r="H17" s="288"/>
      <c r="I17" s="288"/>
      <c r="J17" s="284">
        <f t="shared" si="3"/>
        <v>0</v>
      </c>
      <c r="K17" s="288"/>
      <c r="L17" s="288"/>
      <c r="M17" s="288"/>
      <c r="N17" s="284">
        <f t="shared" si="4"/>
        <v>0</v>
      </c>
      <c r="O17" s="288"/>
      <c r="P17" s="288"/>
      <c r="Q17" s="284">
        <f t="shared" si="0"/>
        <v>0</v>
      </c>
      <c r="R17" s="298">
        <f t="shared" si="1"/>
        <v>0</v>
      </c>
    </row>
    <row r="18" spans="1:18">
      <c r="A18" s="297" t="s">
        <v>541</v>
      </c>
      <c r="B18" s="130" t="s">
        <v>542</v>
      </c>
      <c r="C18" s="128" t="s">
        <v>543</v>
      </c>
      <c r="D18" s="288"/>
      <c r="E18" s="288"/>
      <c r="F18" s="288"/>
      <c r="G18" s="284">
        <f t="shared" si="2"/>
        <v>0</v>
      </c>
      <c r="H18" s="288"/>
      <c r="I18" s="288"/>
      <c r="J18" s="284">
        <f t="shared" si="3"/>
        <v>0</v>
      </c>
      <c r="K18" s="288"/>
      <c r="L18" s="288"/>
      <c r="M18" s="288"/>
      <c r="N18" s="284">
        <f t="shared" si="4"/>
        <v>0</v>
      </c>
      <c r="O18" s="288"/>
      <c r="P18" s="288"/>
      <c r="Q18" s="284">
        <f t="shared" si="0"/>
        <v>0</v>
      </c>
      <c r="R18" s="298">
        <f t="shared" si="1"/>
        <v>0</v>
      </c>
    </row>
    <row r="19" spans="1:18">
      <c r="A19" s="297"/>
      <c r="B19" s="282" t="s">
        <v>544</v>
      </c>
      <c r="C19" s="131" t="s">
        <v>545</v>
      </c>
      <c r="D19" s="289">
        <f>SUM(D11:D18)</f>
        <v>1878</v>
      </c>
      <c r="E19" s="289">
        <f>SUM(E11:E18)</f>
        <v>294</v>
      </c>
      <c r="F19" s="289">
        <f>SUM(F11:F18)</f>
        <v>148</v>
      </c>
      <c r="G19" s="284">
        <f t="shared" si="2"/>
        <v>2024</v>
      </c>
      <c r="H19" s="289">
        <f>SUM(H11:H18)</f>
        <v>0</v>
      </c>
      <c r="I19" s="289">
        <f>SUM(I11:I18)</f>
        <v>0</v>
      </c>
      <c r="J19" s="284">
        <f t="shared" si="3"/>
        <v>2024</v>
      </c>
      <c r="K19" s="289">
        <f>SUM(K11:K18)</f>
        <v>210</v>
      </c>
      <c r="L19" s="289">
        <f>SUM(L11:L18)</f>
        <v>201</v>
      </c>
      <c r="M19" s="289">
        <f>SUM(M11:M18)</f>
        <v>0</v>
      </c>
      <c r="N19" s="284">
        <f t="shared" si="4"/>
        <v>411</v>
      </c>
      <c r="O19" s="289">
        <f>SUM(O11:O18)</f>
        <v>0</v>
      </c>
      <c r="P19" s="289">
        <f>SUM(P11:P18)</f>
        <v>0</v>
      </c>
      <c r="Q19" s="284">
        <f t="shared" si="0"/>
        <v>411</v>
      </c>
      <c r="R19" s="298">
        <f t="shared" si="1"/>
        <v>1613</v>
      </c>
    </row>
    <row r="20" spans="1:18">
      <c r="A20" s="299" t="s">
        <v>840</v>
      </c>
      <c r="B20" s="283" t="s">
        <v>546</v>
      </c>
      <c r="C20" s="131" t="s">
        <v>547</v>
      </c>
      <c r="D20" s="288"/>
      <c r="E20" s="288"/>
      <c r="F20" s="288"/>
      <c r="G20" s="284">
        <f t="shared" si="2"/>
        <v>0</v>
      </c>
      <c r="H20" s="288"/>
      <c r="I20" s="288"/>
      <c r="J20" s="284">
        <f t="shared" si="3"/>
        <v>0</v>
      </c>
      <c r="K20" s="288"/>
      <c r="L20" s="288"/>
      <c r="M20" s="288"/>
      <c r="N20" s="284">
        <f t="shared" si="4"/>
        <v>0</v>
      </c>
      <c r="O20" s="288"/>
      <c r="P20" s="288"/>
      <c r="Q20" s="284">
        <f t="shared" si="0"/>
        <v>0</v>
      </c>
      <c r="R20" s="298">
        <f t="shared" si="1"/>
        <v>0</v>
      </c>
    </row>
    <row r="21" spans="1:18">
      <c r="A21" s="299"/>
      <c r="B21" s="283"/>
      <c r="C21" s="131"/>
      <c r="D21" s="288"/>
      <c r="E21" s="288"/>
      <c r="F21" s="288"/>
      <c r="G21" s="284"/>
      <c r="H21" s="288"/>
      <c r="I21" s="288"/>
      <c r="J21" s="284"/>
      <c r="K21" s="288"/>
      <c r="L21" s="288"/>
      <c r="M21" s="288"/>
      <c r="N21" s="284"/>
      <c r="O21" s="288"/>
      <c r="P21" s="288"/>
      <c r="Q21" s="284"/>
      <c r="R21" s="298"/>
    </row>
    <row r="22" spans="1:18">
      <c r="A22" s="296" t="s">
        <v>829</v>
      </c>
      <c r="B22" s="283" t="s">
        <v>548</v>
      </c>
      <c r="C22" s="131" t="s">
        <v>549</v>
      </c>
      <c r="D22" s="288"/>
      <c r="E22" s="288"/>
      <c r="F22" s="288"/>
      <c r="G22" s="284">
        <f t="shared" si="2"/>
        <v>0</v>
      </c>
      <c r="H22" s="288"/>
      <c r="I22" s="288"/>
      <c r="J22" s="284">
        <f t="shared" si="3"/>
        <v>0</v>
      </c>
      <c r="K22" s="288"/>
      <c r="L22" s="288"/>
      <c r="M22" s="288"/>
      <c r="N22" s="284">
        <f t="shared" si="4"/>
        <v>0</v>
      </c>
      <c r="O22" s="288"/>
      <c r="P22" s="288"/>
      <c r="Q22" s="284">
        <f t="shared" si="0"/>
        <v>0</v>
      </c>
      <c r="R22" s="298">
        <f t="shared" si="1"/>
        <v>0</v>
      </c>
    </row>
    <row r="23" spans="1:18">
      <c r="A23" s="296" t="s">
        <v>550</v>
      </c>
      <c r="B23" s="280" t="s">
        <v>551</v>
      </c>
      <c r="C23" s="128"/>
      <c r="D23" s="290"/>
      <c r="E23" s="290"/>
      <c r="F23" s="290"/>
      <c r="G23" s="284">
        <f t="shared" si="2"/>
        <v>0</v>
      </c>
      <c r="H23" s="290"/>
      <c r="I23" s="290"/>
      <c r="J23" s="284">
        <f t="shared" si="3"/>
        <v>0</v>
      </c>
      <c r="K23" s="290"/>
      <c r="L23" s="290"/>
      <c r="M23" s="290"/>
      <c r="N23" s="284">
        <f t="shared" si="4"/>
        <v>0</v>
      </c>
      <c r="O23" s="290"/>
      <c r="P23" s="290"/>
      <c r="Q23" s="284">
        <f t="shared" si="0"/>
        <v>0</v>
      </c>
      <c r="R23" s="298">
        <f t="shared" si="1"/>
        <v>0</v>
      </c>
    </row>
    <row r="24" spans="1:18">
      <c r="A24" s="297" t="s">
        <v>521</v>
      </c>
      <c r="B24" s="281" t="s">
        <v>552</v>
      </c>
      <c r="C24" s="128" t="s">
        <v>553</v>
      </c>
      <c r="D24" s="288"/>
      <c r="E24" s="288"/>
      <c r="F24" s="288"/>
      <c r="G24" s="284">
        <f t="shared" si="2"/>
        <v>0</v>
      </c>
      <c r="H24" s="288"/>
      <c r="I24" s="288"/>
      <c r="J24" s="284">
        <f t="shared" si="3"/>
        <v>0</v>
      </c>
      <c r="K24" s="288"/>
      <c r="L24" s="288"/>
      <c r="M24" s="288"/>
      <c r="N24" s="284">
        <f t="shared" si="4"/>
        <v>0</v>
      </c>
      <c r="O24" s="288"/>
      <c r="P24" s="288"/>
      <c r="Q24" s="284">
        <f t="shared" si="0"/>
        <v>0</v>
      </c>
      <c r="R24" s="298">
        <f t="shared" si="1"/>
        <v>0</v>
      </c>
    </row>
    <row r="25" spans="1:18">
      <c r="A25" s="297" t="s">
        <v>524</v>
      </c>
      <c r="B25" s="281" t="s">
        <v>554</v>
      </c>
      <c r="C25" s="128" t="s">
        <v>555</v>
      </c>
      <c r="D25" s="288">
        <v>6</v>
      </c>
      <c r="E25" s="288"/>
      <c r="F25" s="288"/>
      <c r="G25" s="284">
        <f t="shared" si="2"/>
        <v>6</v>
      </c>
      <c r="H25" s="288"/>
      <c r="I25" s="288"/>
      <c r="J25" s="284">
        <f t="shared" si="3"/>
        <v>6</v>
      </c>
      <c r="K25" s="288">
        <v>3</v>
      </c>
      <c r="L25" s="288">
        <v>2</v>
      </c>
      <c r="M25" s="288"/>
      <c r="N25" s="284">
        <f t="shared" si="4"/>
        <v>5</v>
      </c>
      <c r="O25" s="288"/>
      <c r="P25" s="288"/>
      <c r="Q25" s="284">
        <f t="shared" si="0"/>
        <v>5</v>
      </c>
      <c r="R25" s="298">
        <f t="shared" si="1"/>
        <v>1</v>
      </c>
    </row>
    <row r="26" spans="1:18">
      <c r="A26" s="300" t="s">
        <v>527</v>
      </c>
      <c r="B26" s="130" t="s">
        <v>556</v>
      </c>
      <c r="C26" s="128" t="s">
        <v>557</v>
      </c>
      <c r="D26" s="288"/>
      <c r="E26" s="288"/>
      <c r="F26" s="288"/>
      <c r="G26" s="284">
        <f t="shared" si="2"/>
        <v>0</v>
      </c>
      <c r="H26" s="288"/>
      <c r="I26" s="288"/>
      <c r="J26" s="284">
        <f t="shared" si="3"/>
        <v>0</v>
      </c>
      <c r="K26" s="288"/>
      <c r="L26" s="288"/>
      <c r="M26" s="288"/>
      <c r="N26" s="284">
        <f t="shared" si="4"/>
        <v>0</v>
      </c>
      <c r="O26" s="288"/>
      <c r="P26" s="288"/>
      <c r="Q26" s="284">
        <f t="shared" si="0"/>
        <v>0</v>
      </c>
      <c r="R26" s="298">
        <f t="shared" si="1"/>
        <v>0</v>
      </c>
    </row>
    <row r="27" spans="1:18">
      <c r="A27" s="297" t="s">
        <v>530</v>
      </c>
      <c r="B27" s="132" t="s">
        <v>542</v>
      </c>
      <c r="C27" s="128" t="s">
        <v>558</v>
      </c>
      <c r="D27" s="288"/>
      <c r="E27" s="288"/>
      <c r="F27" s="288"/>
      <c r="G27" s="284">
        <f t="shared" si="2"/>
        <v>0</v>
      </c>
      <c r="H27" s="288"/>
      <c r="I27" s="288"/>
      <c r="J27" s="284">
        <f t="shared" si="3"/>
        <v>0</v>
      </c>
      <c r="K27" s="288"/>
      <c r="L27" s="288"/>
      <c r="M27" s="288"/>
      <c r="N27" s="284">
        <f t="shared" si="4"/>
        <v>0</v>
      </c>
      <c r="O27" s="288"/>
      <c r="P27" s="288"/>
      <c r="Q27" s="284">
        <f t="shared" si="0"/>
        <v>0</v>
      </c>
      <c r="R27" s="298">
        <f t="shared" si="1"/>
        <v>0</v>
      </c>
    </row>
    <row r="28" spans="1:18">
      <c r="A28" s="297"/>
      <c r="B28" s="282" t="s">
        <v>559</v>
      </c>
      <c r="C28" s="133" t="s">
        <v>560</v>
      </c>
      <c r="D28" s="291">
        <f>SUM(D24:D27)</f>
        <v>6</v>
      </c>
      <c r="E28" s="291">
        <f t="shared" ref="E28:P28" si="5">SUM(E24:E27)</f>
        <v>0</v>
      </c>
      <c r="F28" s="291">
        <f t="shared" si="5"/>
        <v>0</v>
      </c>
      <c r="G28" s="292">
        <f t="shared" si="2"/>
        <v>6</v>
      </c>
      <c r="H28" s="291">
        <f t="shared" si="5"/>
        <v>0</v>
      </c>
      <c r="I28" s="291">
        <f t="shared" si="5"/>
        <v>0</v>
      </c>
      <c r="J28" s="292">
        <f t="shared" si="3"/>
        <v>6</v>
      </c>
      <c r="K28" s="291">
        <f t="shared" si="5"/>
        <v>3</v>
      </c>
      <c r="L28" s="291">
        <f t="shared" si="5"/>
        <v>2</v>
      </c>
      <c r="M28" s="291">
        <f t="shared" si="5"/>
        <v>0</v>
      </c>
      <c r="N28" s="292">
        <f t="shared" si="4"/>
        <v>5</v>
      </c>
      <c r="O28" s="291">
        <f t="shared" si="5"/>
        <v>0</v>
      </c>
      <c r="P28" s="291">
        <f t="shared" si="5"/>
        <v>0</v>
      </c>
      <c r="Q28" s="292">
        <f t="shared" si="0"/>
        <v>5</v>
      </c>
      <c r="R28" s="301">
        <f t="shared" si="1"/>
        <v>1</v>
      </c>
    </row>
    <row r="29" spans="1:18">
      <c r="A29" s="296" t="s">
        <v>831</v>
      </c>
      <c r="B29" s="285" t="s">
        <v>827</v>
      </c>
      <c r="C29" s="134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302"/>
    </row>
    <row r="30" spans="1:18">
      <c r="A30" s="297" t="s">
        <v>521</v>
      </c>
      <c r="B30" s="286" t="s">
        <v>561</v>
      </c>
      <c r="C30" s="135" t="s">
        <v>562</v>
      </c>
      <c r="D30" s="294">
        <f>SUM(D31:D34)</f>
        <v>0</v>
      </c>
      <c r="E30" s="294">
        <f t="shared" ref="E30:P30" si="6">SUM(E31:E34)</f>
        <v>0</v>
      </c>
      <c r="F30" s="294">
        <f t="shared" si="6"/>
        <v>0</v>
      </c>
      <c r="G30" s="294">
        <f t="shared" si="2"/>
        <v>0</v>
      </c>
      <c r="H30" s="294">
        <f t="shared" si="6"/>
        <v>0</v>
      </c>
      <c r="I30" s="294">
        <f t="shared" si="6"/>
        <v>0</v>
      </c>
      <c r="J30" s="294">
        <f t="shared" si="3"/>
        <v>0</v>
      </c>
      <c r="K30" s="294">
        <f t="shared" si="6"/>
        <v>0</v>
      </c>
      <c r="L30" s="294">
        <f t="shared" si="6"/>
        <v>0</v>
      </c>
      <c r="M30" s="294">
        <f t="shared" si="6"/>
        <v>0</v>
      </c>
      <c r="N30" s="294">
        <f t="shared" si="4"/>
        <v>0</v>
      </c>
      <c r="O30" s="294">
        <f t="shared" si="6"/>
        <v>0</v>
      </c>
      <c r="P30" s="294">
        <f t="shared" si="6"/>
        <v>0</v>
      </c>
      <c r="Q30" s="294">
        <f>N30+O30-P30</f>
        <v>0</v>
      </c>
      <c r="R30" s="303">
        <f>J30-Q30</f>
        <v>0</v>
      </c>
    </row>
    <row r="31" spans="1:18">
      <c r="A31" s="297"/>
      <c r="B31" s="281" t="s">
        <v>108</v>
      </c>
      <c r="C31" s="128" t="s">
        <v>563</v>
      </c>
      <c r="D31" s="288"/>
      <c r="E31" s="288"/>
      <c r="F31" s="288"/>
      <c r="G31" s="284">
        <f t="shared" si="2"/>
        <v>0</v>
      </c>
      <c r="H31" s="288"/>
      <c r="I31" s="288"/>
      <c r="J31" s="284">
        <f t="shared" si="3"/>
        <v>0</v>
      </c>
      <c r="K31" s="288"/>
      <c r="L31" s="288"/>
      <c r="M31" s="288"/>
      <c r="N31" s="284">
        <f t="shared" si="4"/>
        <v>0</v>
      </c>
      <c r="O31" s="288"/>
      <c r="P31" s="288"/>
      <c r="Q31" s="284">
        <f t="shared" ref="Q31:Q42" si="7">N31+O31-P31</f>
        <v>0</v>
      </c>
      <c r="R31" s="298">
        <f t="shared" ref="R31:R42" si="8">J31-Q31</f>
        <v>0</v>
      </c>
    </row>
    <row r="32" spans="1:18">
      <c r="A32" s="297"/>
      <c r="B32" s="281" t="s">
        <v>110</v>
      </c>
      <c r="C32" s="128" t="s">
        <v>564</v>
      </c>
      <c r="D32" s="288"/>
      <c r="E32" s="288"/>
      <c r="F32" s="288"/>
      <c r="G32" s="284">
        <f t="shared" si="2"/>
        <v>0</v>
      </c>
      <c r="H32" s="288"/>
      <c r="I32" s="288"/>
      <c r="J32" s="284">
        <f t="shared" si="3"/>
        <v>0</v>
      </c>
      <c r="K32" s="288"/>
      <c r="L32" s="288"/>
      <c r="M32" s="288"/>
      <c r="N32" s="284">
        <f t="shared" si="4"/>
        <v>0</v>
      </c>
      <c r="O32" s="288"/>
      <c r="P32" s="288"/>
      <c r="Q32" s="284">
        <f t="shared" si="7"/>
        <v>0</v>
      </c>
      <c r="R32" s="298">
        <f t="shared" si="8"/>
        <v>0</v>
      </c>
    </row>
    <row r="33" spans="1:18">
      <c r="A33" s="297"/>
      <c r="B33" s="281" t="s">
        <v>113</v>
      </c>
      <c r="C33" s="128" t="s">
        <v>565</v>
      </c>
      <c r="D33" s="288"/>
      <c r="E33" s="288"/>
      <c r="F33" s="288"/>
      <c r="G33" s="284">
        <f t="shared" si="2"/>
        <v>0</v>
      </c>
      <c r="H33" s="288"/>
      <c r="I33" s="288"/>
      <c r="J33" s="284">
        <f t="shared" si="3"/>
        <v>0</v>
      </c>
      <c r="K33" s="288"/>
      <c r="L33" s="288"/>
      <c r="M33" s="288"/>
      <c r="N33" s="284">
        <f t="shared" si="4"/>
        <v>0</v>
      </c>
      <c r="O33" s="288"/>
      <c r="P33" s="288"/>
      <c r="Q33" s="284">
        <f t="shared" si="7"/>
        <v>0</v>
      </c>
      <c r="R33" s="298">
        <f t="shared" si="8"/>
        <v>0</v>
      </c>
    </row>
    <row r="34" spans="1:18">
      <c r="A34" s="297"/>
      <c r="B34" s="281" t="s">
        <v>115</v>
      </c>
      <c r="C34" s="128" t="s">
        <v>566</v>
      </c>
      <c r="D34" s="288"/>
      <c r="E34" s="288"/>
      <c r="F34" s="288"/>
      <c r="G34" s="284">
        <f t="shared" si="2"/>
        <v>0</v>
      </c>
      <c r="H34" s="288"/>
      <c r="I34" s="288"/>
      <c r="J34" s="284">
        <f t="shared" si="3"/>
        <v>0</v>
      </c>
      <c r="K34" s="288"/>
      <c r="L34" s="288"/>
      <c r="M34" s="288"/>
      <c r="N34" s="284">
        <f t="shared" si="4"/>
        <v>0</v>
      </c>
      <c r="O34" s="288"/>
      <c r="P34" s="288"/>
      <c r="Q34" s="284">
        <f t="shared" si="7"/>
        <v>0</v>
      </c>
      <c r="R34" s="298">
        <f t="shared" si="8"/>
        <v>0</v>
      </c>
    </row>
    <row r="35" spans="1:18">
      <c r="A35" s="297" t="s">
        <v>524</v>
      </c>
      <c r="B35" s="286" t="s">
        <v>567</v>
      </c>
      <c r="C35" s="128" t="s">
        <v>568</v>
      </c>
      <c r="D35" s="284">
        <f>SUM(D36:D39)</f>
        <v>0</v>
      </c>
      <c r="E35" s="284">
        <f t="shared" ref="E35:P35" si="9">SUM(E36:E39)</f>
        <v>0</v>
      </c>
      <c r="F35" s="284">
        <f t="shared" si="9"/>
        <v>0</v>
      </c>
      <c r="G35" s="284">
        <f t="shared" si="2"/>
        <v>0</v>
      </c>
      <c r="H35" s="284">
        <f t="shared" si="9"/>
        <v>0</v>
      </c>
      <c r="I35" s="284">
        <f t="shared" si="9"/>
        <v>0</v>
      </c>
      <c r="J35" s="284">
        <f t="shared" si="3"/>
        <v>0</v>
      </c>
      <c r="K35" s="284">
        <f t="shared" si="9"/>
        <v>0</v>
      </c>
      <c r="L35" s="284">
        <f t="shared" si="9"/>
        <v>0</v>
      </c>
      <c r="M35" s="284">
        <f t="shared" si="9"/>
        <v>0</v>
      </c>
      <c r="N35" s="284">
        <f t="shared" si="4"/>
        <v>0</v>
      </c>
      <c r="O35" s="284">
        <f t="shared" si="9"/>
        <v>0</v>
      </c>
      <c r="P35" s="284">
        <f t="shared" si="9"/>
        <v>0</v>
      </c>
      <c r="Q35" s="284">
        <f t="shared" si="7"/>
        <v>0</v>
      </c>
      <c r="R35" s="298">
        <f t="shared" si="8"/>
        <v>0</v>
      </c>
    </row>
    <row r="36" spans="1:18">
      <c r="A36" s="297"/>
      <c r="B36" s="281" t="s">
        <v>121</v>
      </c>
      <c r="C36" s="128" t="s">
        <v>569</v>
      </c>
      <c r="D36" s="288"/>
      <c r="E36" s="288"/>
      <c r="F36" s="288"/>
      <c r="G36" s="284">
        <f t="shared" si="2"/>
        <v>0</v>
      </c>
      <c r="H36" s="288"/>
      <c r="I36" s="288"/>
      <c r="J36" s="284">
        <f t="shared" si="3"/>
        <v>0</v>
      </c>
      <c r="K36" s="288"/>
      <c r="L36" s="288"/>
      <c r="M36" s="288"/>
      <c r="N36" s="284">
        <f t="shared" si="4"/>
        <v>0</v>
      </c>
      <c r="O36" s="288"/>
      <c r="P36" s="288"/>
      <c r="Q36" s="284">
        <f t="shared" si="7"/>
        <v>0</v>
      </c>
      <c r="R36" s="298">
        <f t="shared" si="8"/>
        <v>0</v>
      </c>
    </row>
    <row r="37" spans="1:18">
      <c r="A37" s="297"/>
      <c r="B37" s="281" t="s">
        <v>570</v>
      </c>
      <c r="C37" s="128" t="s">
        <v>571</v>
      </c>
      <c r="D37" s="288"/>
      <c r="E37" s="288"/>
      <c r="F37" s="288"/>
      <c r="G37" s="284">
        <f t="shared" si="2"/>
        <v>0</v>
      </c>
      <c r="H37" s="288"/>
      <c r="I37" s="288"/>
      <c r="J37" s="284">
        <f t="shared" si="3"/>
        <v>0</v>
      </c>
      <c r="K37" s="288"/>
      <c r="L37" s="288"/>
      <c r="M37" s="288"/>
      <c r="N37" s="284">
        <f t="shared" si="4"/>
        <v>0</v>
      </c>
      <c r="O37" s="288"/>
      <c r="P37" s="288"/>
      <c r="Q37" s="284">
        <f t="shared" si="7"/>
        <v>0</v>
      </c>
      <c r="R37" s="298">
        <f t="shared" si="8"/>
        <v>0</v>
      </c>
    </row>
    <row r="38" spans="1:18">
      <c r="A38" s="297"/>
      <c r="B38" s="281" t="s">
        <v>572</v>
      </c>
      <c r="C38" s="128" t="s">
        <v>573</v>
      </c>
      <c r="D38" s="288"/>
      <c r="E38" s="288"/>
      <c r="F38" s="288"/>
      <c r="G38" s="284">
        <f t="shared" si="2"/>
        <v>0</v>
      </c>
      <c r="H38" s="288"/>
      <c r="I38" s="288"/>
      <c r="J38" s="284">
        <f t="shared" si="3"/>
        <v>0</v>
      </c>
      <c r="K38" s="288"/>
      <c r="L38" s="288"/>
      <c r="M38" s="288"/>
      <c r="N38" s="284">
        <f t="shared" si="4"/>
        <v>0</v>
      </c>
      <c r="O38" s="288"/>
      <c r="P38" s="288"/>
      <c r="Q38" s="284">
        <f t="shared" si="7"/>
        <v>0</v>
      </c>
      <c r="R38" s="298">
        <f t="shared" si="8"/>
        <v>0</v>
      </c>
    </row>
    <row r="39" spans="1:18">
      <c r="A39" s="297"/>
      <c r="B39" s="281" t="s">
        <v>574</v>
      </c>
      <c r="C39" s="128" t="s">
        <v>575</v>
      </c>
      <c r="D39" s="288"/>
      <c r="E39" s="288"/>
      <c r="F39" s="288"/>
      <c r="G39" s="284">
        <f t="shared" si="2"/>
        <v>0</v>
      </c>
      <c r="H39" s="288"/>
      <c r="I39" s="288"/>
      <c r="J39" s="284">
        <f t="shared" si="3"/>
        <v>0</v>
      </c>
      <c r="K39" s="288"/>
      <c r="L39" s="288"/>
      <c r="M39" s="288"/>
      <c r="N39" s="284">
        <f t="shared" si="4"/>
        <v>0</v>
      </c>
      <c r="O39" s="288"/>
      <c r="P39" s="288"/>
      <c r="Q39" s="284">
        <f t="shared" si="7"/>
        <v>0</v>
      </c>
      <c r="R39" s="298">
        <f t="shared" si="8"/>
        <v>0</v>
      </c>
    </row>
    <row r="40" spans="1:18">
      <c r="A40" s="297" t="s">
        <v>527</v>
      </c>
      <c r="B40" s="281" t="s">
        <v>542</v>
      </c>
      <c r="C40" s="128" t="s">
        <v>576</v>
      </c>
      <c r="D40" s="288"/>
      <c r="E40" s="288"/>
      <c r="F40" s="288"/>
      <c r="G40" s="284">
        <f t="shared" si="2"/>
        <v>0</v>
      </c>
      <c r="H40" s="288"/>
      <c r="I40" s="288"/>
      <c r="J40" s="284">
        <f t="shared" si="3"/>
        <v>0</v>
      </c>
      <c r="K40" s="288"/>
      <c r="L40" s="288"/>
      <c r="M40" s="288"/>
      <c r="N40" s="284">
        <f t="shared" si="4"/>
        <v>0</v>
      </c>
      <c r="O40" s="288"/>
      <c r="P40" s="288"/>
      <c r="Q40" s="284">
        <f t="shared" si="7"/>
        <v>0</v>
      </c>
      <c r="R40" s="298">
        <f t="shared" si="8"/>
        <v>0</v>
      </c>
    </row>
    <row r="41" spans="1:18">
      <c r="A41" s="297"/>
      <c r="B41" s="282" t="s">
        <v>577</v>
      </c>
      <c r="C41" s="131" t="s">
        <v>578</v>
      </c>
      <c r="D41" s="289">
        <f>D30+D35+D40</f>
        <v>0</v>
      </c>
      <c r="E41" s="289">
        <f t="shared" ref="E41:P41" si="10">E30+E35+E40</f>
        <v>0</v>
      </c>
      <c r="F41" s="289">
        <f t="shared" si="10"/>
        <v>0</v>
      </c>
      <c r="G41" s="284">
        <f t="shared" si="2"/>
        <v>0</v>
      </c>
      <c r="H41" s="289">
        <f t="shared" si="10"/>
        <v>0</v>
      </c>
      <c r="I41" s="289">
        <f t="shared" si="10"/>
        <v>0</v>
      </c>
      <c r="J41" s="284">
        <f t="shared" si="3"/>
        <v>0</v>
      </c>
      <c r="K41" s="289">
        <f t="shared" si="10"/>
        <v>0</v>
      </c>
      <c r="L41" s="289">
        <f t="shared" si="10"/>
        <v>0</v>
      </c>
      <c r="M41" s="289">
        <f t="shared" si="10"/>
        <v>0</v>
      </c>
      <c r="N41" s="284">
        <f t="shared" si="4"/>
        <v>0</v>
      </c>
      <c r="O41" s="289">
        <f t="shared" si="10"/>
        <v>0</v>
      </c>
      <c r="P41" s="289">
        <f t="shared" si="10"/>
        <v>0</v>
      </c>
      <c r="Q41" s="284">
        <f t="shared" si="7"/>
        <v>0</v>
      </c>
      <c r="R41" s="298">
        <f t="shared" si="8"/>
        <v>0</v>
      </c>
    </row>
    <row r="42" spans="1:18">
      <c r="A42" s="299" t="s">
        <v>579</v>
      </c>
      <c r="B42" s="287" t="s">
        <v>580</v>
      </c>
      <c r="C42" s="131" t="s">
        <v>581</v>
      </c>
      <c r="D42" s="288"/>
      <c r="E42" s="288"/>
      <c r="F42" s="288"/>
      <c r="G42" s="284">
        <f t="shared" si="2"/>
        <v>0</v>
      </c>
      <c r="H42" s="288"/>
      <c r="I42" s="288"/>
      <c r="J42" s="284">
        <f t="shared" si="3"/>
        <v>0</v>
      </c>
      <c r="K42" s="288"/>
      <c r="L42" s="288"/>
      <c r="M42" s="288"/>
      <c r="N42" s="284">
        <f t="shared" si="4"/>
        <v>0</v>
      </c>
      <c r="O42" s="288"/>
      <c r="P42" s="288"/>
      <c r="Q42" s="284">
        <f t="shared" si="7"/>
        <v>0</v>
      </c>
      <c r="R42" s="298">
        <f t="shared" si="8"/>
        <v>0</v>
      </c>
    </row>
    <row r="43" spans="1:18" ht="16.5" thickBot="1">
      <c r="A43" s="304"/>
      <c r="B43" s="305" t="s">
        <v>582</v>
      </c>
      <c r="C43" s="306" t="s">
        <v>583</v>
      </c>
      <c r="D43" s="307">
        <f>D19+D20+D22+D28+D41+D42</f>
        <v>1884</v>
      </c>
      <c r="E43" s="307">
        <f>E19+E20+E22+E28+E41+E42</f>
        <v>294</v>
      </c>
      <c r="F43" s="307">
        <f t="shared" ref="F43:R43" si="11">F19+F20+F22+F28+F41+F42</f>
        <v>148</v>
      </c>
      <c r="G43" s="307">
        <f t="shared" si="11"/>
        <v>2030</v>
      </c>
      <c r="H43" s="307">
        <f t="shared" si="11"/>
        <v>0</v>
      </c>
      <c r="I43" s="307">
        <f t="shared" si="11"/>
        <v>0</v>
      </c>
      <c r="J43" s="307">
        <f t="shared" si="11"/>
        <v>2030</v>
      </c>
      <c r="K43" s="307">
        <f t="shared" si="11"/>
        <v>213</v>
      </c>
      <c r="L43" s="307">
        <f t="shared" si="11"/>
        <v>203</v>
      </c>
      <c r="M43" s="307">
        <f t="shared" si="11"/>
        <v>0</v>
      </c>
      <c r="N43" s="307">
        <f t="shared" si="11"/>
        <v>416</v>
      </c>
      <c r="O43" s="307">
        <f t="shared" si="11"/>
        <v>0</v>
      </c>
      <c r="P43" s="307">
        <f t="shared" si="11"/>
        <v>0</v>
      </c>
      <c r="Q43" s="307">
        <f t="shared" si="11"/>
        <v>416</v>
      </c>
      <c r="R43" s="308">
        <f t="shared" si="11"/>
        <v>1614</v>
      </c>
    </row>
    <row r="44" spans="1:18">
      <c r="A44" s="467"/>
      <c r="B44" s="467"/>
      <c r="C44" s="467"/>
      <c r="D44" s="468"/>
      <c r="E44" s="468"/>
      <c r="F44" s="468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</row>
    <row r="45" spans="1:18">
      <c r="A45" s="467"/>
      <c r="B45" s="467" t="s">
        <v>584</v>
      </c>
      <c r="C45" s="467"/>
      <c r="D45" s="470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A46" s="467"/>
      <c r="B46" s="618" t="s">
        <v>975</v>
      </c>
      <c r="C46" s="631">
        <f>pdeReportingDate</f>
        <v>45128</v>
      </c>
      <c r="D46" s="631"/>
      <c r="E46" s="631"/>
      <c r="F46" s="631"/>
      <c r="G46" s="631"/>
      <c r="H46" s="631"/>
      <c r="I46" s="631"/>
      <c r="J46" s="471"/>
      <c r="K46" s="471"/>
      <c r="L46" s="471"/>
      <c r="M46" s="471"/>
      <c r="N46" s="471"/>
      <c r="O46" s="471"/>
      <c r="P46" s="471"/>
      <c r="Q46" s="471"/>
      <c r="R46" s="471"/>
    </row>
    <row r="47" spans="1:18">
      <c r="B47" s="618"/>
      <c r="C47" s="46"/>
      <c r="D47" s="46"/>
      <c r="E47" s="46"/>
      <c r="F47" s="46"/>
      <c r="G47" s="46"/>
      <c r="H47" s="46"/>
      <c r="I47" s="46"/>
    </row>
    <row r="48" spans="1:18">
      <c r="B48" s="619" t="s">
        <v>8</v>
      </c>
      <c r="C48" s="632" t="str">
        <f>authorName</f>
        <v>Златина Михайлова</v>
      </c>
      <c r="D48" s="632"/>
      <c r="E48" s="632"/>
      <c r="F48" s="632"/>
      <c r="G48" s="632"/>
      <c r="H48" s="632"/>
      <c r="I48" s="632"/>
    </row>
    <row r="49" spans="2:9">
      <c r="B49" s="619"/>
      <c r="C49" s="68"/>
      <c r="D49" s="68"/>
      <c r="E49" s="68"/>
      <c r="F49" s="68"/>
      <c r="G49" s="68"/>
      <c r="H49" s="68"/>
      <c r="I49" s="68"/>
    </row>
    <row r="50" spans="2:9">
      <c r="B50" s="619" t="s">
        <v>920</v>
      </c>
      <c r="C50" s="633"/>
      <c r="D50" s="633"/>
      <c r="E50" s="633"/>
      <c r="F50" s="633"/>
      <c r="G50" s="633"/>
      <c r="H50" s="633"/>
      <c r="I50" s="633"/>
    </row>
    <row r="51" spans="2:9">
      <c r="B51" s="620"/>
      <c r="C51" s="634" t="str">
        <f>Начална!B17</f>
        <v>Десислава Вили Пехливанчева</v>
      </c>
      <c r="D51" s="630"/>
      <c r="E51" s="630"/>
      <c r="F51" s="630"/>
      <c r="G51" s="516"/>
      <c r="H51" s="40"/>
      <c r="I51" s="37"/>
    </row>
    <row r="52" spans="2:9">
      <c r="B52" s="620"/>
      <c r="C52" s="630"/>
      <c r="D52" s="630"/>
      <c r="E52" s="630"/>
      <c r="F52" s="630"/>
      <c r="G52" s="516"/>
      <c r="H52" s="40"/>
      <c r="I52" s="37"/>
    </row>
    <row r="53" spans="2:9">
      <c r="B53" s="620"/>
      <c r="C53" s="630"/>
      <c r="D53" s="630"/>
      <c r="E53" s="630"/>
      <c r="F53" s="630"/>
      <c r="G53" s="516"/>
      <c r="H53" s="40"/>
      <c r="I53" s="37"/>
    </row>
    <row r="54" spans="2:9">
      <c r="B54" s="620"/>
      <c r="C54" s="630"/>
      <c r="D54" s="630"/>
      <c r="E54" s="630"/>
      <c r="F54" s="630"/>
      <c r="G54" s="516"/>
      <c r="H54" s="40"/>
      <c r="I54" s="37"/>
    </row>
    <row r="55" spans="2:9">
      <c r="B55" s="620"/>
      <c r="C55" s="630"/>
      <c r="D55" s="630"/>
      <c r="E55" s="630"/>
      <c r="F55" s="630"/>
      <c r="G55" s="516"/>
      <c r="H55" s="40"/>
      <c r="I55" s="37"/>
    </row>
    <row r="56" spans="2:9">
      <c r="B56" s="620"/>
      <c r="C56" s="630"/>
      <c r="D56" s="630"/>
      <c r="E56" s="630"/>
      <c r="F56" s="630"/>
      <c r="G56" s="516"/>
      <c r="H56" s="40"/>
      <c r="I56" s="37"/>
    </row>
    <row r="57" spans="2:9">
      <c r="B57" s="620"/>
      <c r="C57" s="630"/>
      <c r="D57" s="630"/>
      <c r="E57" s="630"/>
      <c r="F57" s="630"/>
      <c r="G57" s="516"/>
      <c r="H57" s="40"/>
      <c r="I57" s="37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2" zoomScale="85" zoomScaleNormal="85" zoomScaleSheetLayoutView="85" workbookViewId="0">
      <selection activeCell="C97" sqref="C97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 xml:space="preserve">на НОМАД ЕНЕРДЖИ КЪМПАНИ ЕООД 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205606662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30.06.2023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61" t="s">
        <v>453</v>
      </c>
      <c r="B8" s="663" t="s">
        <v>11</v>
      </c>
      <c r="C8" s="659" t="s">
        <v>587</v>
      </c>
      <c r="D8" s="323" t="s">
        <v>588</v>
      </c>
      <c r="E8" s="324"/>
      <c r="F8" s="107"/>
    </row>
    <row r="9" spans="1:6" s="95" customFormat="1">
      <c r="A9" s="662"/>
      <c r="B9" s="664"/>
      <c r="C9" s="660"/>
      <c r="D9" s="110" t="s">
        <v>589</v>
      </c>
      <c r="E9" s="325" t="s">
        <v>590</v>
      </c>
      <c r="F9" s="107"/>
    </row>
    <row r="10" spans="1:6" s="95" customFormat="1" ht="16.5" thickBot="1">
      <c r="A10" s="379" t="s">
        <v>17</v>
      </c>
      <c r="B10" s="380" t="s">
        <v>18</v>
      </c>
      <c r="C10" s="381">
        <v>1</v>
      </c>
      <c r="D10" s="381">
        <v>2</v>
      </c>
      <c r="E10" s="396">
        <v>3</v>
      </c>
      <c r="F10" s="107"/>
    </row>
    <row r="11" spans="1:6" ht="16.5" thickBot="1">
      <c r="A11" s="333" t="s">
        <v>591</v>
      </c>
      <c r="B11" s="334" t="s">
        <v>592</v>
      </c>
      <c r="C11" s="335"/>
      <c r="D11" s="335"/>
      <c r="E11" s="336">
        <f>C11-D11</f>
        <v>0</v>
      </c>
      <c r="F11" s="112"/>
    </row>
    <row r="12" spans="1:6">
      <c r="A12" s="331" t="s">
        <v>593</v>
      </c>
      <c r="B12" s="322"/>
      <c r="C12" s="340"/>
      <c r="D12" s="340"/>
      <c r="E12" s="332"/>
      <c r="F12" s="112"/>
    </row>
    <row r="13" spans="1:6">
      <c r="A13" s="328" t="s">
        <v>594</v>
      </c>
      <c r="B13" s="114" t="s">
        <v>595</v>
      </c>
      <c r="C13" s="320">
        <f>SUM(C14:C16)</f>
        <v>0</v>
      </c>
      <c r="D13" s="320">
        <f>SUM(D14:D16)</f>
        <v>0</v>
      </c>
      <c r="E13" s="327">
        <f>SUM(E14:E16)</f>
        <v>0</v>
      </c>
      <c r="F13" s="112"/>
    </row>
    <row r="14" spans="1:6">
      <c r="A14" s="328" t="s">
        <v>596</v>
      </c>
      <c r="B14" s="114" t="s">
        <v>597</v>
      </c>
      <c r="C14" s="326"/>
      <c r="D14" s="326"/>
      <c r="E14" s="327">
        <f t="shared" ref="E14:E44" si="0">C14-D14</f>
        <v>0</v>
      </c>
      <c r="F14" s="112"/>
    </row>
    <row r="15" spans="1:6">
      <c r="A15" s="328" t="s">
        <v>598</v>
      </c>
      <c r="B15" s="114" t="s">
        <v>599</v>
      </c>
      <c r="C15" s="326"/>
      <c r="D15" s="326"/>
      <c r="E15" s="327">
        <f t="shared" si="0"/>
        <v>0</v>
      </c>
      <c r="F15" s="112"/>
    </row>
    <row r="16" spans="1:6">
      <c r="A16" s="328" t="s">
        <v>600</v>
      </c>
      <c r="B16" s="114" t="s">
        <v>601</v>
      </c>
      <c r="C16" s="326">
        <f>'1-Баланс'!C48</f>
        <v>0</v>
      </c>
      <c r="D16" s="326"/>
      <c r="E16" s="327">
        <f t="shared" si="0"/>
        <v>0</v>
      </c>
      <c r="F16" s="112"/>
    </row>
    <row r="17" spans="1:6">
      <c r="A17" s="328" t="s">
        <v>602</v>
      </c>
      <c r="B17" s="114" t="s">
        <v>603</v>
      </c>
      <c r="C17" s="326"/>
      <c r="D17" s="326"/>
      <c r="E17" s="327">
        <f t="shared" si="0"/>
        <v>0</v>
      </c>
      <c r="F17" s="112"/>
    </row>
    <row r="18" spans="1:6">
      <c r="A18" s="328" t="s">
        <v>604</v>
      </c>
      <c r="B18" s="114" t="s">
        <v>605</v>
      </c>
      <c r="C18" s="320">
        <f>+C19+C20</f>
        <v>0</v>
      </c>
      <c r="D18" s="320">
        <f>+D19+D20</f>
        <v>0</v>
      </c>
      <c r="E18" s="327">
        <f t="shared" si="0"/>
        <v>0</v>
      </c>
      <c r="F18" s="112"/>
    </row>
    <row r="19" spans="1:6">
      <c r="A19" s="328" t="s">
        <v>606</v>
      </c>
      <c r="B19" s="114" t="s">
        <v>607</v>
      </c>
      <c r="C19" s="326"/>
      <c r="D19" s="326"/>
      <c r="E19" s="327">
        <f t="shared" si="0"/>
        <v>0</v>
      </c>
      <c r="F19" s="112"/>
    </row>
    <row r="20" spans="1:6">
      <c r="A20" s="328" t="s">
        <v>600</v>
      </c>
      <c r="B20" s="114" t="s">
        <v>608</v>
      </c>
      <c r="C20" s="326"/>
      <c r="D20" s="326"/>
      <c r="E20" s="327">
        <f t="shared" si="0"/>
        <v>0</v>
      </c>
      <c r="F20" s="112"/>
    </row>
    <row r="21" spans="1:6" ht="16.5" thickBot="1">
      <c r="A21" s="341" t="s">
        <v>609</v>
      </c>
      <c r="B21" s="342" t="s">
        <v>610</v>
      </c>
      <c r="C21" s="389">
        <f>C13+C17+C18</f>
        <v>0</v>
      </c>
      <c r="D21" s="389">
        <f>D13+D17+D18</f>
        <v>0</v>
      </c>
      <c r="E21" s="390">
        <f>E13+E17+E18</f>
        <v>0</v>
      </c>
      <c r="F21" s="112"/>
    </row>
    <row r="22" spans="1:6">
      <c r="A22" s="331" t="s">
        <v>611</v>
      </c>
      <c r="B22" s="322"/>
      <c r="C22" s="340"/>
      <c r="D22" s="340"/>
      <c r="E22" s="332">
        <f t="shared" si="0"/>
        <v>0</v>
      </c>
      <c r="F22" s="112"/>
    </row>
    <row r="23" spans="1:6">
      <c r="A23" s="328" t="s">
        <v>612</v>
      </c>
      <c r="B23" s="111" t="s">
        <v>613</v>
      </c>
      <c r="C23" s="392">
        <f>'1-Баланс'!C55</f>
        <v>11</v>
      </c>
      <c r="D23" s="392">
        <f>C23</f>
        <v>11</v>
      </c>
      <c r="E23" s="391">
        <f t="shared" si="0"/>
        <v>0</v>
      </c>
      <c r="F23" s="112"/>
    </row>
    <row r="24" spans="1:6" ht="16.5" thickBot="1">
      <c r="A24" s="344"/>
      <c r="B24" s="329"/>
      <c r="C24" s="330"/>
      <c r="D24" s="330"/>
      <c r="E24" s="345"/>
      <c r="F24" s="112"/>
    </row>
    <row r="25" spans="1:6">
      <c r="A25" s="337" t="s">
        <v>614</v>
      </c>
      <c r="B25" s="343"/>
      <c r="C25" s="338"/>
      <c r="D25" s="338"/>
      <c r="E25" s="339"/>
      <c r="F25" s="112"/>
    </row>
    <row r="26" spans="1:6">
      <c r="A26" s="328" t="s">
        <v>615</v>
      </c>
      <c r="B26" s="114" t="s">
        <v>616</v>
      </c>
      <c r="C26" s="320">
        <f>SUM(C27:C29)</f>
        <v>0</v>
      </c>
      <c r="D26" s="320">
        <f>SUM(D27:D29)</f>
        <v>0</v>
      </c>
      <c r="E26" s="327">
        <f>SUM(E27:E29)</f>
        <v>0</v>
      </c>
      <c r="F26" s="112"/>
    </row>
    <row r="27" spans="1:6">
      <c r="A27" s="328" t="s">
        <v>617</v>
      </c>
      <c r="B27" s="114" t="s">
        <v>618</v>
      </c>
      <c r="C27" s="326"/>
      <c r="D27" s="326"/>
      <c r="E27" s="327">
        <f t="shared" si="0"/>
        <v>0</v>
      </c>
      <c r="F27" s="112"/>
    </row>
    <row r="28" spans="1:6">
      <c r="A28" s="328" t="s">
        <v>619</v>
      </c>
      <c r="B28" s="114" t="s">
        <v>620</v>
      </c>
      <c r="C28" s="326"/>
      <c r="D28" s="326"/>
      <c r="E28" s="327">
        <f t="shared" si="0"/>
        <v>0</v>
      </c>
      <c r="F28" s="112"/>
    </row>
    <row r="29" spans="1:6">
      <c r="A29" s="328" t="s">
        <v>621</v>
      </c>
      <c r="B29" s="114" t="s">
        <v>622</v>
      </c>
      <c r="C29" s="326">
        <f>'1-Баланс'!C68</f>
        <v>0</v>
      </c>
      <c r="D29" s="326"/>
      <c r="E29" s="327">
        <f t="shared" si="0"/>
        <v>0</v>
      </c>
      <c r="F29" s="112"/>
    </row>
    <row r="30" spans="1:6">
      <c r="A30" s="328" t="s">
        <v>623</v>
      </c>
      <c r="B30" s="114" t="s">
        <v>624</v>
      </c>
      <c r="C30" s="326">
        <f>'1-Баланс'!C69</f>
        <v>194019</v>
      </c>
      <c r="D30" s="326">
        <f>C30</f>
        <v>194019</v>
      </c>
      <c r="E30" s="327">
        <f t="shared" si="0"/>
        <v>0</v>
      </c>
      <c r="F30" s="112"/>
    </row>
    <row r="31" spans="1:6">
      <c r="A31" s="328" t="s">
        <v>625</v>
      </c>
      <c r="B31" s="114" t="s">
        <v>626</v>
      </c>
      <c r="C31" s="326">
        <f>'1-Баланс'!C70</f>
        <v>9049</v>
      </c>
      <c r="D31" s="326">
        <f t="shared" ref="D31:D34" si="1">C31</f>
        <v>9049</v>
      </c>
      <c r="E31" s="327">
        <f t="shared" si="0"/>
        <v>0</v>
      </c>
      <c r="F31" s="112"/>
    </row>
    <row r="32" spans="1:6">
      <c r="A32" s="328" t="s">
        <v>627</v>
      </c>
      <c r="B32" s="114" t="s">
        <v>628</v>
      </c>
      <c r="C32" s="326">
        <f>'1-Баланс'!C71</f>
        <v>550195</v>
      </c>
      <c r="D32" s="326">
        <f t="shared" si="1"/>
        <v>550195</v>
      </c>
      <c r="E32" s="327">
        <f t="shared" si="0"/>
        <v>0</v>
      </c>
      <c r="F32" s="112"/>
    </row>
    <row r="33" spans="1:6">
      <c r="A33" s="328" t="s">
        <v>629</v>
      </c>
      <c r="B33" s="114" t="s">
        <v>630</v>
      </c>
      <c r="C33" s="326">
        <f>'1-Баланс'!C72</f>
        <v>0</v>
      </c>
      <c r="D33" s="326">
        <f t="shared" si="1"/>
        <v>0</v>
      </c>
      <c r="E33" s="327">
        <f t="shared" si="0"/>
        <v>0</v>
      </c>
      <c r="F33" s="112"/>
    </row>
    <row r="34" spans="1:6">
      <c r="A34" s="328" t="s">
        <v>631</v>
      </c>
      <c r="B34" s="114" t="s">
        <v>632</v>
      </c>
      <c r="C34" s="326"/>
      <c r="D34" s="326">
        <f t="shared" si="1"/>
        <v>0</v>
      </c>
      <c r="E34" s="327">
        <f t="shared" si="0"/>
        <v>0</v>
      </c>
      <c r="F34" s="112"/>
    </row>
    <row r="35" spans="1:6">
      <c r="A35" s="328" t="s">
        <v>633</v>
      </c>
      <c r="B35" s="114" t="s">
        <v>634</v>
      </c>
      <c r="C35" s="320">
        <f>SUM(C36:C39)</f>
        <v>24188</v>
      </c>
      <c r="D35" s="320">
        <f>SUM(D36:D39)</f>
        <v>24188</v>
      </c>
      <c r="E35" s="327">
        <f>SUM(E36:E39)</f>
        <v>0</v>
      </c>
      <c r="F35" s="112"/>
    </row>
    <row r="36" spans="1:6">
      <c r="A36" s="328" t="s">
        <v>635</v>
      </c>
      <c r="B36" s="114" t="s">
        <v>636</v>
      </c>
      <c r="C36" s="326"/>
      <c r="D36" s="326"/>
      <c r="E36" s="327">
        <f t="shared" si="0"/>
        <v>0</v>
      </c>
      <c r="F36" s="112"/>
    </row>
    <row r="37" spans="1:6">
      <c r="A37" s="328" t="s">
        <v>637</v>
      </c>
      <c r="B37" s="114" t="s">
        <v>638</v>
      </c>
      <c r="C37" s="326">
        <f>'1-Баланс'!C73</f>
        <v>24188</v>
      </c>
      <c r="D37" s="326">
        <f>C37</f>
        <v>24188</v>
      </c>
      <c r="E37" s="327">
        <f t="shared" si="0"/>
        <v>0</v>
      </c>
      <c r="F37" s="112"/>
    </row>
    <row r="38" spans="1:6">
      <c r="A38" s="328" t="s">
        <v>639</v>
      </c>
      <c r="B38" s="114" t="s">
        <v>640</v>
      </c>
      <c r="C38" s="326"/>
      <c r="D38" s="326"/>
      <c r="E38" s="327">
        <f t="shared" si="0"/>
        <v>0</v>
      </c>
      <c r="F38" s="112"/>
    </row>
    <row r="39" spans="1:6">
      <c r="A39" s="328" t="s">
        <v>641</v>
      </c>
      <c r="B39" s="114" t="s">
        <v>642</v>
      </c>
      <c r="C39" s="326"/>
      <c r="D39" s="326"/>
      <c r="E39" s="327">
        <f t="shared" si="0"/>
        <v>0</v>
      </c>
      <c r="F39" s="112"/>
    </row>
    <row r="40" spans="1:6">
      <c r="A40" s="328" t="s">
        <v>643</v>
      </c>
      <c r="B40" s="114" t="s">
        <v>644</v>
      </c>
      <c r="C40" s="320">
        <f>SUM(C41:C44)</f>
        <v>159417</v>
      </c>
      <c r="D40" s="320">
        <f>SUM(D41:D44)</f>
        <v>159417</v>
      </c>
      <c r="E40" s="327">
        <f>SUM(E41:E44)</f>
        <v>0</v>
      </c>
      <c r="F40" s="112"/>
    </row>
    <row r="41" spans="1:6">
      <c r="A41" s="328" t="s">
        <v>645</v>
      </c>
      <c r="B41" s="114" t="s">
        <v>646</v>
      </c>
      <c r="C41" s="326"/>
      <c r="D41" s="326"/>
      <c r="E41" s="327">
        <f t="shared" si="0"/>
        <v>0</v>
      </c>
      <c r="F41" s="112"/>
    </row>
    <row r="42" spans="1:6">
      <c r="A42" s="328" t="s">
        <v>647</v>
      </c>
      <c r="B42" s="114" t="s">
        <v>648</v>
      </c>
      <c r="C42" s="326"/>
      <c r="D42" s="326"/>
      <c r="E42" s="327">
        <f t="shared" si="0"/>
        <v>0</v>
      </c>
      <c r="F42" s="112"/>
    </row>
    <row r="43" spans="1:6">
      <c r="A43" s="328" t="s">
        <v>649</v>
      </c>
      <c r="B43" s="114" t="s">
        <v>650</v>
      </c>
      <c r="C43" s="326"/>
      <c r="D43" s="326"/>
      <c r="E43" s="327">
        <f t="shared" si="0"/>
        <v>0</v>
      </c>
      <c r="F43" s="112"/>
    </row>
    <row r="44" spans="1:6">
      <c r="A44" s="328" t="s">
        <v>651</v>
      </c>
      <c r="B44" s="114" t="s">
        <v>652</v>
      </c>
      <c r="C44" s="326">
        <f>'1-Баланс'!C75</f>
        <v>159417</v>
      </c>
      <c r="D44" s="326">
        <f>C44</f>
        <v>159417</v>
      </c>
      <c r="E44" s="327">
        <f t="shared" si="0"/>
        <v>0</v>
      </c>
      <c r="F44" s="112"/>
    </row>
    <row r="45" spans="1:6" ht="16.5" thickBot="1">
      <c r="A45" s="346" t="s">
        <v>653</v>
      </c>
      <c r="B45" s="347" t="s">
        <v>654</v>
      </c>
      <c r="C45" s="387">
        <f>C26+C30+C31+C33+C32+C34+C35+C40</f>
        <v>936868</v>
      </c>
      <c r="D45" s="387">
        <f>D26+D30+D31+D33+D32+D34+D35+D40</f>
        <v>936868</v>
      </c>
      <c r="E45" s="388">
        <f>E26+E30+E31+E33+E32+E34+E35+E40</f>
        <v>0</v>
      </c>
      <c r="F45" s="112"/>
    </row>
    <row r="46" spans="1:6" ht="16.5" thickBot="1">
      <c r="A46" s="348" t="s">
        <v>655</v>
      </c>
      <c r="B46" s="349" t="s">
        <v>656</v>
      </c>
      <c r="C46" s="393">
        <f>C45+C23+C21+C11</f>
        <v>936879</v>
      </c>
      <c r="D46" s="393">
        <f>D45+D23+D21+D11</f>
        <v>936879</v>
      </c>
      <c r="E46" s="394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1" t="s">
        <v>453</v>
      </c>
      <c r="B50" s="663" t="s">
        <v>11</v>
      </c>
      <c r="C50" s="665" t="s">
        <v>658</v>
      </c>
      <c r="D50" s="323" t="s">
        <v>659</v>
      </c>
      <c r="E50" s="323"/>
      <c r="F50" s="667" t="s">
        <v>660</v>
      </c>
    </row>
    <row r="51" spans="1:6" s="95" customFormat="1" ht="18" customHeight="1">
      <c r="A51" s="662"/>
      <c r="B51" s="664"/>
      <c r="C51" s="666"/>
      <c r="D51" s="109" t="s">
        <v>589</v>
      </c>
      <c r="E51" s="109" t="s">
        <v>590</v>
      </c>
      <c r="F51" s="668"/>
    </row>
    <row r="52" spans="1:6" s="95" customFormat="1" ht="16.5" thickBot="1">
      <c r="A52" s="379" t="s">
        <v>17</v>
      </c>
      <c r="B52" s="380" t="s">
        <v>18</v>
      </c>
      <c r="C52" s="381">
        <v>1</v>
      </c>
      <c r="D52" s="381">
        <v>2</v>
      </c>
      <c r="E52" s="395">
        <v>3</v>
      </c>
      <c r="F52" s="382">
        <v>4</v>
      </c>
    </row>
    <row r="53" spans="1:6">
      <c r="A53" s="331" t="s">
        <v>661</v>
      </c>
      <c r="B53" s="358"/>
      <c r="C53" s="359"/>
      <c r="D53" s="359"/>
      <c r="E53" s="359"/>
      <c r="F53" s="360"/>
    </row>
    <row r="54" spans="1:6">
      <c r="A54" s="328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2">
        <f>SUM(F55:F57)</f>
        <v>0</v>
      </c>
    </row>
    <row r="55" spans="1:6">
      <c r="A55" s="328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8" t="s">
        <v>666</v>
      </c>
      <c r="B56" s="114" t="s">
        <v>667</v>
      </c>
      <c r="C56" s="162"/>
      <c r="D56" s="162"/>
      <c r="E56" s="113">
        <f t="shared" ref="E56:E97" si="2">C56-D56</f>
        <v>0</v>
      </c>
      <c r="F56" s="161"/>
    </row>
    <row r="57" spans="1:6">
      <c r="A57" s="328" t="s">
        <v>651</v>
      </c>
      <c r="B57" s="114" t="s">
        <v>668</v>
      </c>
      <c r="C57" s="162"/>
      <c r="D57" s="162"/>
      <c r="E57" s="113">
        <f t="shared" si="2"/>
        <v>0</v>
      </c>
      <c r="F57" s="161"/>
    </row>
    <row r="58" spans="1:6" ht="31.5">
      <c r="A58" s="328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2"/>
        <v>0</v>
      </c>
      <c r="F58" s="353">
        <f>F59+F61</f>
        <v>0</v>
      </c>
    </row>
    <row r="59" spans="1:6">
      <c r="A59" s="328" t="s">
        <v>671</v>
      </c>
      <c r="B59" s="114" t="s">
        <v>672</v>
      </c>
      <c r="C59" s="162">
        <v>0</v>
      </c>
      <c r="D59" s="162">
        <f>C59</f>
        <v>0</v>
      </c>
      <c r="E59" s="113">
        <f t="shared" si="2"/>
        <v>0</v>
      </c>
      <c r="F59" s="161"/>
    </row>
    <row r="60" spans="1:6">
      <c r="A60" s="354" t="s">
        <v>673</v>
      </c>
      <c r="B60" s="114" t="s">
        <v>674</v>
      </c>
      <c r="C60" s="162"/>
      <c r="D60" s="162"/>
      <c r="E60" s="113">
        <f t="shared" si="2"/>
        <v>0</v>
      </c>
      <c r="F60" s="161"/>
    </row>
    <row r="61" spans="1:6">
      <c r="A61" s="354" t="s">
        <v>675</v>
      </c>
      <c r="B61" s="114" t="s">
        <v>676</v>
      </c>
      <c r="C61" s="162"/>
      <c r="D61" s="162"/>
      <c r="E61" s="113">
        <f t="shared" si="2"/>
        <v>0</v>
      </c>
      <c r="F61" s="161"/>
    </row>
    <row r="62" spans="1:6">
      <c r="A62" s="354" t="s">
        <v>673</v>
      </c>
      <c r="B62" s="114" t="s">
        <v>677</v>
      </c>
      <c r="C62" s="162"/>
      <c r="D62" s="162"/>
      <c r="E62" s="113">
        <f t="shared" si="2"/>
        <v>0</v>
      </c>
      <c r="F62" s="161"/>
    </row>
    <row r="63" spans="1:6">
      <c r="A63" s="328" t="s">
        <v>139</v>
      </c>
      <c r="B63" s="114" t="s">
        <v>678</v>
      </c>
      <c r="C63" s="162"/>
      <c r="D63" s="162"/>
      <c r="E63" s="113">
        <f t="shared" si="2"/>
        <v>0</v>
      </c>
      <c r="F63" s="161"/>
    </row>
    <row r="64" spans="1:6">
      <c r="A64" s="328" t="s">
        <v>142</v>
      </c>
      <c r="B64" s="114" t="s">
        <v>679</v>
      </c>
      <c r="C64" s="162">
        <f>'1-Баланс'!G47</f>
        <v>0</v>
      </c>
      <c r="D64" s="162"/>
      <c r="E64" s="113">
        <f t="shared" si="2"/>
        <v>0</v>
      </c>
      <c r="F64" s="161"/>
    </row>
    <row r="65" spans="1:6">
      <c r="A65" s="328" t="s">
        <v>680</v>
      </c>
      <c r="B65" s="114" t="s">
        <v>681</v>
      </c>
      <c r="C65" s="162">
        <f>'1-Баланс'!G48</f>
        <v>0</v>
      </c>
      <c r="D65" s="162">
        <f>C65</f>
        <v>0</v>
      </c>
      <c r="E65" s="113">
        <f t="shared" si="2"/>
        <v>0</v>
      </c>
      <c r="F65" s="161"/>
    </row>
    <row r="66" spans="1:6">
      <c r="A66" s="328" t="s">
        <v>682</v>
      </c>
      <c r="B66" s="114" t="s">
        <v>683</v>
      </c>
      <c r="C66" s="162">
        <f>'1-Баланс'!G52</f>
        <v>0</v>
      </c>
      <c r="D66" s="162">
        <f>C66</f>
        <v>0</v>
      </c>
      <c r="E66" s="113">
        <f t="shared" si="2"/>
        <v>0</v>
      </c>
      <c r="F66" s="161"/>
    </row>
    <row r="67" spans="1:6">
      <c r="A67" s="328" t="s">
        <v>684</v>
      </c>
      <c r="B67" s="114" t="s">
        <v>685</v>
      </c>
      <c r="C67" s="162">
        <f>C66</f>
        <v>0</v>
      </c>
      <c r="D67" s="162">
        <f>C67</f>
        <v>0</v>
      </c>
      <c r="E67" s="113">
        <f t="shared" si="2"/>
        <v>0</v>
      </c>
      <c r="F67" s="161"/>
    </row>
    <row r="68" spans="1:6" ht="16.5" thickBot="1">
      <c r="A68" s="341" t="s">
        <v>686</v>
      </c>
      <c r="B68" s="342" t="s">
        <v>687</v>
      </c>
      <c r="C68" s="385">
        <f>C54+C58+C63+C64+C65+C66</f>
        <v>0</v>
      </c>
      <c r="D68" s="385">
        <f>D54+D58+D63+D64+D65+D66</f>
        <v>0</v>
      </c>
      <c r="E68" s="383">
        <f t="shared" si="2"/>
        <v>0</v>
      </c>
      <c r="F68" s="386">
        <f>F54+F58+F63+F64+F65+F66</f>
        <v>0</v>
      </c>
    </row>
    <row r="69" spans="1:6">
      <c r="A69" s="337" t="s">
        <v>688</v>
      </c>
      <c r="B69" s="108"/>
      <c r="C69" s="356"/>
      <c r="D69" s="356"/>
      <c r="E69" s="356"/>
      <c r="F69" s="357"/>
    </row>
    <row r="70" spans="1:6">
      <c r="A70" s="328" t="s">
        <v>689</v>
      </c>
      <c r="B70" s="119" t="s">
        <v>690</v>
      </c>
      <c r="C70" s="162"/>
      <c r="D70" s="162"/>
      <c r="E70" s="113">
        <f t="shared" si="2"/>
        <v>0</v>
      </c>
      <c r="F70" s="161"/>
    </row>
    <row r="71" spans="1:6" ht="16.5" thickBot="1">
      <c r="A71" s="361"/>
      <c r="B71" s="106"/>
      <c r="C71" s="362"/>
      <c r="D71" s="362"/>
      <c r="E71" s="362"/>
      <c r="F71" s="363"/>
    </row>
    <row r="72" spans="1:6">
      <c r="A72" s="331" t="s">
        <v>691</v>
      </c>
      <c r="B72" s="358"/>
      <c r="C72" s="366"/>
      <c r="D72" s="366"/>
      <c r="E72" s="366"/>
      <c r="F72" s="367"/>
    </row>
    <row r="73" spans="1:6">
      <c r="A73" s="328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3">
        <f>SUM(F74:F76)</f>
        <v>0</v>
      </c>
    </row>
    <row r="74" spans="1:6">
      <c r="A74" s="328" t="s">
        <v>693</v>
      </c>
      <c r="B74" s="114" t="s">
        <v>694</v>
      </c>
      <c r="C74" s="162"/>
      <c r="D74" s="162"/>
      <c r="E74" s="113">
        <f t="shared" si="2"/>
        <v>0</v>
      </c>
      <c r="F74" s="161"/>
    </row>
    <row r="75" spans="1:6">
      <c r="A75" s="328" t="s">
        <v>695</v>
      </c>
      <c r="B75" s="114" t="s">
        <v>696</v>
      </c>
      <c r="C75" s="162"/>
      <c r="D75" s="162">
        <f>C75</f>
        <v>0</v>
      </c>
      <c r="E75" s="113">
        <f t="shared" si="2"/>
        <v>0</v>
      </c>
      <c r="F75" s="161"/>
    </row>
    <row r="76" spans="1:6">
      <c r="A76" s="355" t="s">
        <v>697</v>
      </c>
      <c r="B76" s="114" t="s">
        <v>698</v>
      </c>
      <c r="C76" s="162"/>
      <c r="D76" s="162">
        <f>C76</f>
        <v>0</v>
      </c>
      <c r="E76" s="113">
        <f t="shared" si="2"/>
        <v>0</v>
      </c>
      <c r="F76" s="161"/>
    </row>
    <row r="77" spans="1:6" ht="31.5">
      <c r="A77" s="328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3">
        <f>F78+F80</f>
        <v>0</v>
      </c>
    </row>
    <row r="78" spans="1:6">
      <c r="A78" s="328" t="s">
        <v>700</v>
      </c>
      <c r="B78" s="114" t="s">
        <v>701</v>
      </c>
      <c r="C78" s="162"/>
      <c r="D78" s="162"/>
      <c r="E78" s="113">
        <f t="shared" si="2"/>
        <v>0</v>
      </c>
      <c r="F78" s="161"/>
    </row>
    <row r="79" spans="1:6">
      <c r="A79" s="328" t="s">
        <v>702</v>
      </c>
      <c r="B79" s="114" t="s">
        <v>703</v>
      </c>
      <c r="C79" s="162"/>
      <c r="D79" s="162"/>
      <c r="E79" s="113">
        <f t="shared" si="2"/>
        <v>0</v>
      </c>
      <c r="F79" s="161"/>
    </row>
    <row r="80" spans="1:6">
      <c r="A80" s="328" t="s">
        <v>704</v>
      </c>
      <c r="B80" s="114" t="s">
        <v>705</v>
      </c>
      <c r="C80" s="162">
        <f>'1-Баланс'!G59</f>
        <v>0</v>
      </c>
      <c r="D80" s="162">
        <f>C80</f>
        <v>0</v>
      </c>
      <c r="E80" s="113">
        <f t="shared" si="2"/>
        <v>0</v>
      </c>
      <c r="F80" s="161"/>
    </row>
    <row r="81" spans="1:6">
      <c r="A81" s="328" t="s">
        <v>673</v>
      </c>
      <c r="B81" s="114" t="s">
        <v>706</v>
      </c>
      <c r="C81" s="162"/>
      <c r="D81" s="162"/>
      <c r="E81" s="113">
        <f t="shared" si="2"/>
        <v>0</v>
      </c>
      <c r="F81" s="161"/>
    </row>
    <row r="82" spans="1:6">
      <c r="A82" s="328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3">
        <f>SUM(F83:F86)</f>
        <v>0</v>
      </c>
    </row>
    <row r="83" spans="1:6">
      <c r="A83" s="328" t="s">
        <v>709</v>
      </c>
      <c r="B83" s="114" t="s">
        <v>710</v>
      </c>
      <c r="C83" s="162"/>
      <c r="D83" s="162"/>
      <c r="E83" s="113">
        <f t="shared" si="2"/>
        <v>0</v>
      </c>
      <c r="F83" s="161"/>
    </row>
    <row r="84" spans="1:6">
      <c r="A84" s="328" t="s">
        <v>711</v>
      </c>
      <c r="B84" s="114" t="s">
        <v>712</v>
      </c>
      <c r="C84" s="162"/>
      <c r="D84" s="162"/>
      <c r="E84" s="113">
        <f t="shared" si="2"/>
        <v>0</v>
      </c>
      <c r="F84" s="161"/>
    </row>
    <row r="85" spans="1:6" ht="31.5">
      <c r="A85" s="328" t="s">
        <v>713</v>
      </c>
      <c r="B85" s="114" t="s">
        <v>714</v>
      </c>
      <c r="C85" s="162"/>
      <c r="D85" s="162"/>
      <c r="E85" s="113">
        <f t="shared" si="2"/>
        <v>0</v>
      </c>
      <c r="F85" s="161"/>
    </row>
    <row r="86" spans="1:6">
      <c r="A86" s="328" t="s">
        <v>715</v>
      </c>
      <c r="B86" s="114" t="s">
        <v>716</v>
      </c>
      <c r="C86" s="162"/>
      <c r="D86" s="162"/>
      <c r="E86" s="113">
        <f t="shared" si="2"/>
        <v>0</v>
      </c>
      <c r="F86" s="161"/>
    </row>
    <row r="87" spans="1:6">
      <c r="A87" s="328" t="s">
        <v>717</v>
      </c>
      <c r="B87" s="114" t="s">
        <v>718</v>
      </c>
      <c r="C87" s="113">
        <f>SUM(C88:C92)+C96</f>
        <v>688116</v>
      </c>
      <c r="D87" s="113">
        <f>SUM(D88:D92)+D96</f>
        <v>688116</v>
      </c>
      <c r="E87" s="113">
        <f>SUM(E88:E92)+E96</f>
        <v>0</v>
      </c>
      <c r="F87" s="352">
        <f>SUM(F88:F92)+F96</f>
        <v>0</v>
      </c>
    </row>
    <row r="88" spans="1:6">
      <c r="A88" s="328" t="s">
        <v>719</v>
      </c>
      <c r="B88" s="114" t="s">
        <v>720</v>
      </c>
      <c r="C88" s="162">
        <f>'1-Баланс'!G63</f>
        <v>171087</v>
      </c>
      <c r="D88" s="162">
        <f>C88</f>
        <v>171087</v>
      </c>
      <c r="E88" s="113">
        <f t="shared" si="2"/>
        <v>0</v>
      </c>
      <c r="F88" s="161"/>
    </row>
    <row r="89" spans="1:6">
      <c r="A89" s="328" t="s">
        <v>721</v>
      </c>
      <c r="B89" s="114" t="s">
        <v>722</v>
      </c>
      <c r="C89" s="162">
        <f>'1-Баланс'!G64</f>
        <v>491083</v>
      </c>
      <c r="D89" s="162">
        <f>C89</f>
        <v>491083</v>
      </c>
      <c r="E89" s="113">
        <f t="shared" si="2"/>
        <v>0</v>
      </c>
      <c r="F89" s="161"/>
    </row>
    <row r="90" spans="1:6">
      <c r="A90" s="328" t="s">
        <v>723</v>
      </c>
      <c r="B90" s="114" t="s">
        <v>724</v>
      </c>
      <c r="C90" s="162">
        <f>'1-Баланс'!G65</f>
        <v>2</v>
      </c>
      <c r="D90" s="162">
        <f>C90</f>
        <v>2</v>
      </c>
      <c r="E90" s="113">
        <f t="shared" si="2"/>
        <v>0</v>
      </c>
      <c r="F90" s="161"/>
    </row>
    <row r="91" spans="1:6">
      <c r="A91" s="328" t="s">
        <v>725</v>
      </c>
      <c r="B91" s="114" t="s">
        <v>726</v>
      </c>
      <c r="C91" s="162">
        <f>'1-Баланс'!G66</f>
        <v>187</v>
      </c>
      <c r="D91" s="162">
        <f>C91</f>
        <v>187</v>
      </c>
      <c r="E91" s="113">
        <f t="shared" si="2"/>
        <v>0</v>
      </c>
      <c r="F91" s="161"/>
    </row>
    <row r="92" spans="1:6">
      <c r="A92" s="328" t="s">
        <v>727</v>
      </c>
      <c r="B92" s="114" t="s">
        <v>728</v>
      </c>
      <c r="C92" s="115">
        <f>SUM(C93:C95)</f>
        <v>25721</v>
      </c>
      <c r="D92" s="115">
        <f>SUM(D93:D95)</f>
        <v>25721</v>
      </c>
      <c r="E92" s="115">
        <f>SUM(E93:E95)</f>
        <v>0</v>
      </c>
      <c r="F92" s="353">
        <f>SUM(F93:F95)</f>
        <v>0</v>
      </c>
    </row>
    <row r="93" spans="1:6">
      <c r="A93" s="328" t="s">
        <v>729</v>
      </c>
      <c r="B93" s="114" t="s">
        <v>730</v>
      </c>
      <c r="C93" s="162">
        <v>25513</v>
      </c>
      <c r="D93" s="162">
        <f>C93</f>
        <v>25513</v>
      </c>
      <c r="E93" s="113">
        <f t="shared" si="2"/>
        <v>0</v>
      </c>
      <c r="F93" s="161"/>
    </row>
    <row r="94" spans="1:6">
      <c r="A94" s="328" t="s">
        <v>637</v>
      </c>
      <c r="B94" s="114" t="s">
        <v>731</v>
      </c>
      <c r="C94" s="162">
        <v>0</v>
      </c>
      <c r="D94" s="162">
        <f>C94</f>
        <v>0</v>
      </c>
      <c r="E94" s="113">
        <f t="shared" si="2"/>
        <v>0</v>
      </c>
      <c r="F94" s="161"/>
    </row>
    <row r="95" spans="1:6">
      <c r="A95" s="328" t="s">
        <v>641</v>
      </c>
      <c r="B95" s="114" t="s">
        <v>732</v>
      </c>
      <c r="C95" s="162">
        <f>'1-Баланс'!G68-C93-C94</f>
        <v>208</v>
      </c>
      <c r="D95" s="162">
        <f>C95</f>
        <v>208</v>
      </c>
      <c r="E95" s="113">
        <f t="shared" si="2"/>
        <v>0</v>
      </c>
      <c r="F95" s="161"/>
    </row>
    <row r="96" spans="1:6">
      <c r="A96" s="328" t="s">
        <v>733</v>
      </c>
      <c r="B96" s="114" t="s">
        <v>734</v>
      </c>
      <c r="C96" s="162">
        <f>'1-Баланс'!G67</f>
        <v>36</v>
      </c>
      <c r="D96" s="162">
        <f>C96</f>
        <v>36</v>
      </c>
      <c r="E96" s="113">
        <f t="shared" si="2"/>
        <v>0</v>
      </c>
      <c r="F96" s="161"/>
    </row>
    <row r="97" spans="1:8">
      <c r="A97" s="328" t="s">
        <v>735</v>
      </c>
      <c r="B97" s="114" t="s">
        <v>736</v>
      </c>
      <c r="C97" s="162">
        <f>'1-Баланс'!G69</f>
        <v>42670</v>
      </c>
      <c r="D97" s="162">
        <f>C97</f>
        <v>42670</v>
      </c>
      <c r="E97" s="113">
        <f t="shared" si="2"/>
        <v>0</v>
      </c>
      <c r="F97" s="161"/>
    </row>
    <row r="98" spans="1:8" ht="16.5" thickBot="1">
      <c r="A98" s="341" t="s">
        <v>737</v>
      </c>
      <c r="B98" s="342" t="s">
        <v>738</v>
      </c>
      <c r="C98" s="383">
        <f>C87+C82+C77+C73+C97</f>
        <v>730786</v>
      </c>
      <c r="D98" s="383">
        <f>D87+D82+D77+D73+D97</f>
        <v>730786</v>
      </c>
      <c r="E98" s="383">
        <f>E87+E82+E77+E73+E97</f>
        <v>0</v>
      </c>
      <c r="F98" s="384">
        <f>F87+F82+F77+F73+F97</f>
        <v>0</v>
      </c>
    </row>
    <row r="99" spans="1:8" ht="16.5" thickBot="1">
      <c r="A99" s="364" t="s">
        <v>739</v>
      </c>
      <c r="B99" s="365" t="s">
        <v>740</v>
      </c>
      <c r="C99" s="377">
        <f>C98+C70+C68</f>
        <v>730786</v>
      </c>
      <c r="D99" s="377">
        <f>D98+D70+D68</f>
        <v>730786</v>
      </c>
      <c r="E99" s="377">
        <f>E98+E70+E68</f>
        <v>0</v>
      </c>
      <c r="F99" s="378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1" t="s">
        <v>453</v>
      </c>
      <c r="B102" s="322" t="s">
        <v>454</v>
      </c>
      <c r="C102" s="350" t="s">
        <v>742</v>
      </c>
      <c r="D102" s="350" t="s">
        <v>743</v>
      </c>
      <c r="E102" s="350" t="s">
        <v>744</v>
      </c>
      <c r="F102" s="351" t="s">
        <v>745</v>
      </c>
    </row>
    <row r="103" spans="1:8" s="124" customFormat="1" ht="16.5" thickBot="1">
      <c r="A103" s="379" t="s">
        <v>17</v>
      </c>
      <c r="B103" s="380" t="s">
        <v>18</v>
      </c>
      <c r="C103" s="381">
        <v>1</v>
      </c>
      <c r="D103" s="381">
        <v>2</v>
      </c>
      <c r="E103" s="381">
        <v>3</v>
      </c>
      <c r="F103" s="382">
        <v>4</v>
      </c>
    </row>
    <row r="104" spans="1:8">
      <c r="A104" s="370" t="s">
        <v>746</v>
      </c>
      <c r="B104" s="371" t="s">
        <v>747</v>
      </c>
      <c r="C104" s="181"/>
      <c r="D104" s="181"/>
      <c r="E104" s="181"/>
      <c r="F104" s="367">
        <f>C104+D104-E104</f>
        <v>0</v>
      </c>
    </row>
    <row r="105" spans="1:8">
      <c r="A105" s="328" t="s">
        <v>748</v>
      </c>
      <c r="B105" s="114" t="s">
        <v>749</v>
      </c>
      <c r="C105" s="162"/>
      <c r="D105" s="162"/>
      <c r="E105" s="162"/>
      <c r="F105" s="368">
        <f>C105+D105-E105</f>
        <v>0</v>
      </c>
    </row>
    <row r="106" spans="1:8" ht="16.5" thickBot="1">
      <c r="A106" s="344" t="s">
        <v>750</v>
      </c>
      <c r="B106" s="372" t="s">
        <v>751</v>
      </c>
      <c r="C106" s="241">
        <f>'1-Баланс'!H49+'1-Баланс'!H70</f>
        <v>0</v>
      </c>
      <c r="D106" s="241"/>
      <c r="E106" s="241"/>
      <c r="F106" s="373">
        <f>C106+D106-E106</f>
        <v>0</v>
      </c>
    </row>
    <row r="107" spans="1:8" ht="16.5" thickBot="1">
      <c r="A107" s="369" t="s">
        <v>752</v>
      </c>
      <c r="B107" s="374" t="s">
        <v>753</v>
      </c>
      <c r="C107" s="375">
        <f>SUM(C104:C106)</f>
        <v>0</v>
      </c>
      <c r="D107" s="375">
        <f>SUM(D104:D106)</f>
        <v>0</v>
      </c>
      <c r="E107" s="375">
        <f>SUM(E104:E106)</f>
        <v>0</v>
      </c>
      <c r="F107" s="376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8" t="s">
        <v>841</v>
      </c>
      <c r="B109" s="658"/>
      <c r="C109" s="658"/>
      <c r="D109" s="658"/>
      <c r="E109" s="658"/>
      <c r="F109" s="658"/>
    </row>
    <row r="111" spans="1:8">
      <c r="A111" s="618" t="s">
        <v>975</v>
      </c>
      <c r="B111" s="631">
        <f>pdeReportingDate</f>
        <v>45128</v>
      </c>
      <c r="C111" s="631"/>
      <c r="D111" s="631"/>
      <c r="E111" s="631"/>
      <c r="F111" s="631"/>
      <c r="G111" s="46"/>
      <c r="H111" s="46"/>
    </row>
    <row r="112" spans="1:8">
      <c r="A112" s="618"/>
      <c r="B112" s="631"/>
      <c r="C112" s="631"/>
      <c r="D112" s="631"/>
      <c r="E112" s="631"/>
      <c r="F112" s="631"/>
      <c r="G112" s="46"/>
      <c r="H112" s="46"/>
    </row>
    <row r="113" spans="1:8">
      <c r="A113" s="619" t="s">
        <v>8</v>
      </c>
      <c r="B113" s="632" t="str">
        <f>authorName</f>
        <v>Златина Михайлова</v>
      </c>
      <c r="C113" s="632"/>
      <c r="D113" s="632"/>
      <c r="E113" s="632"/>
      <c r="F113" s="632"/>
      <c r="G113" s="68"/>
      <c r="H113" s="68"/>
    </row>
    <row r="114" spans="1:8">
      <c r="A114" s="619"/>
      <c r="B114" s="632"/>
      <c r="C114" s="632"/>
      <c r="D114" s="632"/>
      <c r="E114" s="632"/>
      <c r="F114" s="632"/>
      <c r="G114" s="68"/>
      <c r="H114" s="68"/>
    </row>
    <row r="115" spans="1:8">
      <c r="A115" s="619" t="s">
        <v>920</v>
      </c>
      <c r="B115" s="633"/>
      <c r="C115" s="633"/>
      <c r="D115" s="633"/>
      <c r="E115" s="633"/>
      <c r="F115" s="633"/>
      <c r="G115" s="70"/>
      <c r="H115" s="70"/>
    </row>
    <row r="116" spans="1:8" ht="15.75" customHeight="1">
      <c r="A116" s="620"/>
      <c r="B116" s="634" t="str">
        <f>Начална!B17</f>
        <v>Десислава Вили Пехливанчева</v>
      </c>
      <c r="C116" s="630"/>
      <c r="D116" s="630"/>
      <c r="E116" s="630"/>
      <c r="F116" s="630"/>
      <c r="G116" s="620"/>
      <c r="H116" s="620"/>
    </row>
    <row r="117" spans="1:8" ht="15.75" customHeight="1">
      <c r="A117" s="620"/>
      <c r="B117" s="630"/>
      <c r="C117" s="630"/>
      <c r="D117" s="630"/>
      <c r="E117" s="630"/>
      <c r="F117" s="630"/>
      <c r="G117" s="620"/>
      <c r="H117" s="620"/>
    </row>
    <row r="118" spans="1:8" ht="15.75" customHeight="1">
      <c r="A118" s="620"/>
      <c r="B118" s="630"/>
      <c r="C118" s="630"/>
      <c r="D118" s="630"/>
      <c r="E118" s="630"/>
      <c r="F118" s="630"/>
      <c r="G118" s="620"/>
      <c r="H118" s="620"/>
    </row>
    <row r="119" spans="1:8" ht="15.75" customHeight="1">
      <c r="A119" s="620"/>
      <c r="B119" s="630"/>
      <c r="C119" s="630"/>
      <c r="D119" s="630"/>
      <c r="E119" s="630"/>
      <c r="F119" s="630"/>
      <c r="G119" s="620"/>
      <c r="H119" s="620"/>
    </row>
    <row r="120" spans="1:8">
      <c r="A120" s="620"/>
      <c r="B120" s="630"/>
      <c r="C120" s="630"/>
      <c r="D120" s="630"/>
      <c r="E120" s="630"/>
      <c r="F120" s="630"/>
      <c r="G120" s="620"/>
      <c r="H120" s="620"/>
    </row>
    <row r="121" spans="1:8">
      <c r="A121" s="620"/>
      <c r="B121" s="630"/>
      <c r="C121" s="630"/>
      <c r="D121" s="630"/>
      <c r="E121" s="630"/>
      <c r="F121" s="630"/>
      <c r="G121" s="620"/>
      <c r="H121" s="620"/>
    </row>
    <row r="122" spans="1:8">
      <c r="A122" s="620"/>
      <c r="B122" s="630"/>
      <c r="C122" s="630"/>
      <c r="D122" s="630"/>
      <c r="E122" s="630"/>
      <c r="F122" s="630"/>
      <c r="G122" s="620"/>
      <c r="H122" s="620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 xml:space="preserve">на НОМАД ЕНЕРДЖИ КЪМПАНИ ЕООД 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205606662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30.06.2023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6" t="s">
        <v>11</v>
      </c>
      <c r="C8" s="401" t="s">
        <v>754</v>
      </c>
      <c r="D8" s="401"/>
      <c r="E8" s="401"/>
      <c r="F8" s="401" t="s">
        <v>755</v>
      </c>
      <c r="G8" s="401"/>
      <c r="H8" s="401"/>
      <c r="I8" s="402"/>
    </row>
    <row r="9" spans="1:22" s="95" customFormat="1" ht="24" customHeight="1">
      <c r="A9" s="672"/>
      <c r="B9" s="677"/>
      <c r="C9" s="674" t="s">
        <v>756</v>
      </c>
      <c r="D9" s="674" t="s">
        <v>757</v>
      </c>
      <c r="E9" s="674" t="s">
        <v>758</v>
      </c>
      <c r="F9" s="674" t="s">
        <v>759</v>
      </c>
      <c r="G9" s="96" t="s">
        <v>760</v>
      </c>
      <c r="H9" s="96"/>
      <c r="I9" s="675" t="s">
        <v>842</v>
      </c>
    </row>
    <row r="10" spans="1:22" s="95" customFormat="1" ht="24" customHeight="1">
      <c r="A10" s="672"/>
      <c r="B10" s="677"/>
      <c r="C10" s="674"/>
      <c r="D10" s="674"/>
      <c r="E10" s="674"/>
      <c r="F10" s="674"/>
      <c r="G10" s="98" t="s">
        <v>516</v>
      </c>
      <c r="H10" s="98" t="s">
        <v>517</v>
      </c>
      <c r="I10" s="675"/>
    </row>
    <row r="11" spans="1:22" ht="16.5" thickBot="1">
      <c r="A11" s="407" t="s">
        <v>17</v>
      </c>
      <c r="B11" s="408" t="s">
        <v>18</v>
      </c>
      <c r="C11" s="409">
        <v>1</v>
      </c>
      <c r="D11" s="409">
        <v>2</v>
      </c>
      <c r="E11" s="409">
        <v>3</v>
      </c>
      <c r="F11" s="409">
        <v>4</v>
      </c>
      <c r="G11" s="409">
        <v>5</v>
      </c>
      <c r="H11" s="409">
        <v>6</v>
      </c>
      <c r="I11" s="410">
        <v>7</v>
      </c>
    </row>
    <row r="12" spans="1:22">
      <c r="A12" s="414" t="s">
        <v>761</v>
      </c>
      <c r="B12" s="415"/>
      <c r="C12" s="416"/>
      <c r="D12" s="416"/>
      <c r="E12" s="416"/>
      <c r="F12" s="416"/>
      <c r="G12" s="416"/>
      <c r="H12" s="416"/>
      <c r="I12" s="417"/>
    </row>
    <row r="13" spans="1:22">
      <c r="A13" s="397" t="s">
        <v>762</v>
      </c>
      <c r="B13" s="99" t="s">
        <v>763</v>
      </c>
      <c r="C13" s="398"/>
      <c r="D13" s="398"/>
      <c r="E13" s="398"/>
      <c r="F13" s="398"/>
      <c r="G13" s="398"/>
      <c r="H13" s="398"/>
      <c r="I13" s="399">
        <f>F13+G13-H13</f>
        <v>0</v>
      </c>
    </row>
    <row r="14" spans="1:22">
      <c r="A14" s="397" t="s">
        <v>764</v>
      </c>
      <c r="B14" s="99" t="s">
        <v>765</v>
      </c>
      <c r="C14" s="398"/>
      <c r="D14" s="398"/>
      <c r="E14" s="398"/>
      <c r="F14" s="398"/>
      <c r="G14" s="398"/>
      <c r="H14" s="398"/>
      <c r="I14" s="399">
        <f t="shared" ref="I14:I27" si="0">F14+G14-H14</f>
        <v>0</v>
      </c>
    </row>
    <row r="15" spans="1:22">
      <c r="A15" s="397" t="s">
        <v>572</v>
      </c>
      <c r="B15" s="99" t="s">
        <v>766</v>
      </c>
      <c r="C15" s="398"/>
      <c r="D15" s="398"/>
      <c r="E15" s="398"/>
      <c r="F15" s="398"/>
      <c r="G15" s="398"/>
      <c r="H15" s="398"/>
      <c r="I15" s="399">
        <f t="shared" si="0"/>
        <v>0</v>
      </c>
    </row>
    <row r="16" spans="1:22">
      <c r="A16" s="397" t="s">
        <v>767</v>
      </c>
      <c r="B16" s="99" t="s">
        <v>768</v>
      </c>
      <c r="C16" s="398"/>
      <c r="D16" s="398"/>
      <c r="E16" s="398"/>
      <c r="F16" s="398"/>
      <c r="G16" s="398"/>
      <c r="H16" s="398"/>
      <c r="I16" s="399">
        <f t="shared" si="0"/>
        <v>0</v>
      </c>
    </row>
    <row r="17" spans="1:16">
      <c r="A17" s="397" t="s">
        <v>79</v>
      </c>
      <c r="B17" s="99" t="s">
        <v>769</v>
      </c>
      <c r="C17" s="398"/>
      <c r="D17" s="398"/>
      <c r="E17" s="398"/>
      <c r="F17" s="398"/>
      <c r="G17" s="398"/>
      <c r="H17" s="398"/>
      <c r="I17" s="399">
        <f t="shared" si="0"/>
        <v>0</v>
      </c>
    </row>
    <row r="18" spans="1:16" ht="16.5" thickBot="1">
      <c r="A18" s="403" t="s">
        <v>544</v>
      </c>
      <c r="B18" s="404" t="s">
        <v>770</v>
      </c>
      <c r="C18" s="405">
        <f t="shared" ref="C18:H18" si="1">C13+C14+C16+C17</f>
        <v>0</v>
      </c>
      <c r="D18" s="405">
        <f t="shared" si="1"/>
        <v>0</v>
      </c>
      <c r="E18" s="405">
        <f t="shared" si="1"/>
        <v>0</v>
      </c>
      <c r="F18" s="405">
        <f t="shared" si="1"/>
        <v>0</v>
      </c>
      <c r="G18" s="405">
        <f t="shared" si="1"/>
        <v>0</v>
      </c>
      <c r="H18" s="405">
        <f t="shared" si="1"/>
        <v>0</v>
      </c>
      <c r="I18" s="406">
        <f t="shared" si="0"/>
        <v>0</v>
      </c>
    </row>
    <row r="19" spans="1:16">
      <c r="A19" s="411" t="s">
        <v>771</v>
      </c>
      <c r="B19" s="97"/>
      <c r="C19" s="412"/>
      <c r="D19" s="412"/>
      <c r="E19" s="412"/>
      <c r="F19" s="412"/>
      <c r="G19" s="412"/>
      <c r="H19" s="412"/>
      <c r="I19" s="413"/>
    </row>
    <row r="20" spans="1:16">
      <c r="A20" s="397" t="s">
        <v>762</v>
      </c>
      <c r="B20" s="99" t="s">
        <v>772</v>
      </c>
      <c r="C20" s="398"/>
      <c r="D20" s="398"/>
      <c r="E20" s="398"/>
      <c r="F20" s="398"/>
      <c r="G20" s="398"/>
      <c r="H20" s="398"/>
      <c r="I20" s="399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7" t="s">
        <v>773</v>
      </c>
      <c r="B21" s="99" t="s">
        <v>774</v>
      </c>
      <c r="C21" s="398"/>
      <c r="D21" s="398"/>
      <c r="E21" s="398"/>
      <c r="F21" s="398"/>
      <c r="G21" s="398"/>
      <c r="H21" s="398"/>
      <c r="I21" s="399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7" t="s">
        <v>775</v>
      </c>
      <c r="B22" s="99" t="s">
        <v>776</v>
      </c>
      <c r="C22" s="398"/>
      <c r="D22" s="398"/>
      <c r="E22" s="398"/>
      <c r="F22" s="398"/>
      <c r="G22" s="398"/>
      <c r="H22" s="398"/>
      <c r="I22" s="399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7" t="s">
        <v>777</v>
      </c>
      <c r="B23" s="99" t="s">
        <v>778</v>
      </c>
      <c r="C23" s="398"/>
      <c r="D23" s="398"/>
      <c r="E23" s="398"/>
      <c r="F23" s="398"/>
      <c r="G23" s="398"/>
      <c r="H23" s="398"/>
      <c r="I23" s="399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7" t="s">
        <v>779</v>
      </c>
      <c r="B24" s="99" t="s">
        <v>780</v>
      </c>
      <c r="C24" s="398"/>
      <c r="D24" s="398"/>
      <c r="E24" s="398"/>
      <c r="F24" s="398"/>
      <c r="G24" s="398"/>
      <c r="H24" s="398"/>
      <c r="I24" s="399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7" t="s">
        <v>781</v>
      </c>
      <c r="B25" s="99" t="s">
        <v>782</v>
      </c>
      <c r="C25" s="398"/>
      <c r="D25" s="398"/>
      <c r="E25" s="398"/>
      <c r="F25" s="398"/>
      <c r="G25" s="398"/>
      <c r="H25" s="398"/>
      <c r="I25" s="399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0" t="s">
        <v>783</v>
      </c>
      <c r="B26" s="99" t="s">
        <v>784</v>
      </c>
      <c r="C26" s="398"/>
      <c r="D26" s="398"/>
      <c r="E26" s="398"/>
      <c r="F26" s="398"/>
      <c r="G26" s="398"/>
      <c r="H26" s="398"/>
      <c r="I26" s="399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3" t="s">
        <v>785</v>
      </c>
      <c r="B27" s="404" t="s">
        <v>786</v>
      </c>
      <c r="C27" s="405">
        <f t="shared" ref="C27:H27" si="2">SUM(C20:C26)</f>
        <v>0</v>
      </c>
      <c r="D27" s="405">
        <f t="shared" si="2"/>
        <v>0</v>
      </c>
      <c r="E27" s="405">
        <f t="shared" si="2"/>
        <v>0</v>
      </c>
      <c r="F27" s="405">
        <f t="shared" si="2"/>
        <v>0</v>
      </c>
      <c r="G27" s="405">
        <f t="shared" si="2"/>
        <v>0</v>
      </c>
      <c r="H27" s="405">
        <f t="shared" si="2"/>
        <v>0</v>
      </c>
      <c r="I27" s="406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18" t="s">
        <v>975</v>
      </c>
      <c r="B31" s="631">
        <f>pdeReportingDate</f>
        <v>45128</v>
      </c>
      <c r="C31" s="631"/>
      <c r="D31" s="631"/>
      <c r="E31" s="631"/>
      <c r="F31" s="631"/>
      <c r="G31" s="100"/>
      <c r="H31" s="100"/>
      <c r="I31" s="100"/>
    </row>
    <row r="32" spans="1:16">
      <c r="A32" s="618"/>
      <c r="B32" s="631"/>
      <c r="C32" s="631"/>
      <c r="D32" s="631"/>
      <c r="E32" s="631"/>
      <c r="F32" s="631"/>
      <c r="G32" s="100"/>
      <c r="H32" s="100"/>
      <c r="I32" s="100"/>
    </row>
    <row r="33" spans="1:9">
      <c r="A33" s="619" t="s">
        <v>8</v>
      </c>
      <c r="B33" s="632" t="str">
        <f>authorName</f>
        <v>Златина Михайлова</v>
      </c>
      <c r="C33" s="632"/>
      <c r="D33" s="632"/>
      <c r="E33" s="632"/>
      <c r="F33" s="632"/>
      <c r="G33" s="100"/>
      <c r="H33" s="100"/>
      <c r="I33" s="100"/>
    </row>
    <row r="34" spans="1:9">
      <c r="A34" s="619"/>
      <c r="B34" s="669"/>
      <c r="C34" s="669"/>
      <c r="D34" s="669"/>
      <c r="E34" s="669"/>
      <c r="F34" s="669"/>
      <c r="G34" s="669"/>
      <c r="H34" s="669"/>
      <c r="I34" s="669"/>
    </row>
    <row r="35" spans="1:9">
      <c r="A35" s="619" t="s">
        <v>920</v>
      </c>
      <c r="B35" s="670"/>
      <c r="C35" s="670"/>
      <c r="D35" s="670"/>
      <c r="E35" s="670"/>
      <c r="F35" s="670"/>
      <c r="G35" s="670"/>
      <c r="H35" s="670"/>
      <c r="I35" s="670"/>
    </row>
    <row r="36" spans="1:9" ht="15.75" customHeight="1">
      <c r="A36" s="620"/>
      <c r="B36" s="634" t="str">
        <f>Начална!B17</f>
        <v>Десислава Вили Пехливанчева</v>
      </c>
      <c r="C36" s="630"/>
      <c r="D36" s="630"/>
      <c r="E36" s="630"/>
      <c r="F36" s="630"/>
      <c r="G36" s="630"/>
      <c r="H36" s="630"/>
      <c r="I36" s="630"/>
    </row>
    <row r="37" spans="1:9" ht="15.75" customHeight="1">
      <c r="A37" s="620"/>
      <c r="B37" s="630"/>
      <c r="C37" s="630"/>
      <c r="D37" s="630"/>
      <c r="E37" s="630"/>
      <c r="F37" s="630"/>
      <c r="G37" s="630"/>
      <c r="H37" s="630"/>
      <c r="I37" s="630"/>
    </row>
    <row r="38" spans="1:9" ht="15.75" customHeight="1">
      <c r="A38" s="620"/>
      <c r="B38" s="630"/>
      <c r="C38" s="630"/>
      <c r="D38" s="630"/>
      <c r="E38" s="630"/>
      <c r="F38" s="630"/>
      <c r="G38" s="630"/>
      <c r="H38" s="630"/>
      <c r="I38" s="630"/>
    </row>
    <row r="39" spans="1:9" ht="15.75" customHeight="1">
      <c r="A39" s="620"/>
      <c r="B39" s="630"/>
      <c r="C39" s="630"/>
      <c r="D39" s="630"/>
      <c r="E39" s="630"/>
      <c r="F39" s="630"/>
      <c r="G39" s="630"/>
      <c r="H39" s="630"/>
      <c r="I39" s="630"/>
    </row>
    <row r="40" spans="1:9">
      <c r="A40" s="620"/>
      <c r="B40" s="630"/>
      <c r="C40" s="630"/>
      <c r="D40" s="630"/>
      <c r="E40" s="630"/>
      <c r="F40" s="630"/>
      <c r="G40" s="630"/>
      <c r="H40" s="630"/>
      <c r="I40" s="630"/>
    </row>
    <row r="41" spans="1:9">
      <c r="A41" s="620"/>
      <c r="B41" s="630"/>
      <c r="C41" s="630"/>
      <c r="D41" s="630"/>
      <c r="E41" s="630"/>
      <c r="F41" s="630"/>
      <c r="G41" s="630"/>
      <c r="H41" s="630"/>
      <c r="I41" s="630"/>
    </row>
    <row r="42" spans="1:9">
      <c r="A42" s="620"/>
      <c r="B42" s="630"/>
      <c r="C42" s="630"/>
      <c r="D42" s="630"/>
      <c r="E42" s="630"/>
      <c r="F42" s="630"/>
      <c r="G42" s="630"/>
      <c r="H42" s="630"/>
      <c r="I42" s="630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'Справка 7'!Област_печат</vt:lpstr>
      <vt:lpstr>'Справка 8'!Област_печат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2021-12-10T13:26:48Z</cp:lastPrinted>
  <dcterms:created xsi:type="dcterms:W3CDTF">2006-09-16T00:00:00Z</dcterms:created>
  <dcterms:modified xsi:type="dcterms:W3CDTF">2023-07-21T07:47:00Z</dcterms:modified>
</cp:coreProperties>
</file>