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0" yWindow="2088" windowWidth="10800" windowHeight="4116" tabRatio="573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36" i="1" s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E11" i="4"/>
  <c r="E12" i="4"/>
  <c r="E15" i="4" s="1"/>
  <c r="E17" i="4"/>
  <c r="E21" i="4"/>
  <c r="L21" i="4" s="1"/>
  <c r="E24" i="4"/>
  <c r="F11" i="4"/>
  <c r="F12" i="4"/>
  <c r="F15" i="4"/>
  <c r="F21" i="4"/>
  <c r="F24" i="4"/>
  <c r="F29" i="4" s="1"/>
  <c r="F32" i="4" s="1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L11" i="4" s="1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1" i="4"/>
  <c r="C12" i="4"/>
  <c r="C17" i="4"/>
  <c r="C21" i="4"/>
  <c r="C24" i="4"/>
  <c r="L13" i="4"/>
  <c r="L14" i="4"/>
  <c r="L16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/>
  <c r="N15" i="5"/>
  <c r="Q15" i="5"/>
  <c r="D17" i="5"/>
  <c r="G17" i="5" s="1"/>
  <c r="D25" i="5"/>
  <c r="G25" i="5" s="1"/>
  <c r="D27" i="5"/>
  <c r="D32" i="5"/>
  <c r="E17" i="5"/>
  <c r="E25" i="5"/>
  <c r="E27" i="5"/>
  <c r="G27" i="5" s="1"/>
  <c r="E32" i="5"/>
  <c r="E38" i="5"/>
  <c r="F17" i="5"/>
  <c r="F25" i="5"/>
  <c r="F27" i="5"/>
  <c r="F32" i="5"/>
  <c r="F38" i="5" s="1"/>
  <c r="G18" i="5"/>
  <c r="G19" i="5"/>
  <c r="J19" i="5" s="1"/>
  <c r="H17" i="5"/>
  <c r="H25" i="5"/>
  <c r="H27" i="5"/>
  <c r="H32" i="5"/>
  <c r="H38" i="5" s="1"/>
  <c r="I17" i="5"/>
  <c r="I25" i="5"/>
  <c r="I27" i="5"/>
  <c r="J27" i="5" s="1"/>
  <c r="I32" i="5"/>
  <c r="I38" i="5"/>
  <c r="J18" i="5"/>
  <c r="J25" i="5"/>
  <c r="K17" i="5"/>
  <c r="K25" i="5"/>
  <c r="K27" i="5"/>
  <c r="K32" i="5"/>
  <c r="K38" i="5"/>
  <c r="L17" i="5"/>
  <c r="L25" i="5"/>
  <c r="L27" i="5"/>
  <c r="L32" i="5"/>
  <c r="L38" i="5" s="1"/>
  <c r="M17" i="5"/>
  <c r="M25" i="5"/>
  <c r="M27" i="5"/>
  <c r="N27" i="5" s="1"/>
  <c r="Q27" i="5" s="1"/>
  <c r="M32" i="5"/>
  <c r="M38" i="5"/>
  <c r="N18" i="5"/>
  <c r="Q18" i="5" s="1"/>
  <c r="N19" i="5"/>
  <c r="N25" i="5"/>
  <c r="O17" i="5"/>
  <c r="O25" i="5"/>
  <c r="O27" i="5"/>
  <c r="O32" i="5"/>
  <c r="O38" i="5"/>
  <c r="P17" i="5"/>
  <c r="P25" i="5"/>
  <c r="P27" i="5"/>
  <c r="P32" i="5"/>
  <c r="P38" i="5" s="1"/>
  <c r="Q19" i="5"/>
  <c r="R18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N33" i="5"/>
  <c r="Q33" i="5" s="1"/>
  <c r="G33" i="5"/>
  <c r="J33" i="5" s="1"/>
  <c r="R33" i="5" s="1"/>
  <c r="N34" i="5"/>
  <c r="Q34" i="5" s="1"/>
  <c r="G34" i="5"/>
  <c r="J34" i="5" s="1"/>
  <c r="N35" i="5"/>
  <c r="Q35" i="5" s="1"/>
  <c r="G35" i="5"/>
  <c r="J35" i="5" s="1"/>
  <c r="R35" i="5" s="1"/>
  <c r="N36" i="5"/>
  <c r="Q36" i="5" s="1"/>
  <c r="G36" i="5"/>
  <c r="J36" i="5" s="1"/>
  <c r="N37" i="5"/>
  <c r="Q37" i="5" s="1"/>
  <c r="G37" i="5"/>
  <c r="J37" i="5" s="1"/>
  <c r="R37" i="5" s="1"/>
  <c r="G20" i="5"/>
  <c r="J20" i="5" s="1"/>
  <c r="G21" i="5"/>
  <c r="G22" i="5"/>
  <c r="J22" i="5" s="1"/>
  <c r="R22" i="5" s="1"/>
  <c r="G23" i="5"/>
  <c r="G24" i="5"/>
  <c r="J24" i="5" s="1"/>
  <c r="R24" i="5" s="1"/>
  <c r="G16" i="5"/>
  <c r="J16" i="5" s="1"/>
  <c r="J21" i="5"/>
  <c r="J23" i="5"/>
  <c r="R23" i="5" s="1"/>
  <c r="N20" i="5"/>
  <c r="Q20" i="5" s="1"/>
  <c r="N21" i="5"/>
  <c r="Q21" i="5" s="1"/>
  <c r="N22" i="5"/>
  <c r="Q22" i="5" s="1"/>
  <c r="N23" i="5"/>
  <c r="Q23" i="5" s="1"/>
  <c r="N24" i="5"/>
  <c r="Q24" i="5" s="1"/>
  <c r="N16" i="5"/>
  <c r="Q16" i="5" s="1"/>
  <c r="R20" i="5"/>
  <c r="R21" i="5"/>
  <c r="G10" i="5"/>
  <c r="G11" i="5"/>
  <c r="J11" i="5" s="1"/>
  <c r="G12" i="5"/>
  <c r="J12" i="5" s="1"/>
  <c r="G13" i="5"/>
  <c r="J13" i="5" s="1"/>
  <c r="G14" i="5"/>
  <c r="G9" i="5"/>
  <c r="J9" i="5" s="1"/>
  <c r="J10" i="5"/>
  <c r="N10" i="5"/>
  <c r="Q10" i="5" s="1"/>
  <c r="N11" i="5"/>
  <c r="Q11" i="5" s="1"/>
  <c r="N12" i="5"/>
  <c r="Q12" i="5" s="1"/>
  <c r="N13" i="5"/>
  <c r="Q13" i="5" s="1"/>
  <c r="R13" i="5" s="1"/>
  <c r="J14" i="5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3" i="6" s="1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79" i="8" s="1"/>
  <c r="E44" i="8"/>
  <c r="E27" i="8"/>
  <c r="E149" i="8"/>
  <c r="C43" i="3" l="1"/>
  <c r="C45" i="3" s="1"/>
  <c r="D28" i="2"/>
  <c r="D33" i="2" s="1"/>
  <c r="I15" i="4"/>
  <c r="R27" i="5"/>
  <c r="D44" i="6"/>
  <c r="E38" i="6"/>
  <c r="C96" i="6"/>
  <c r="D97" i="6"/>
  <c r="E90" i="6"/>
  <c r="E85" i="6" s="1"/>
  <c r="E96" i="6" s="1"/>
  <c r="E71" i="6"/>
  <c r="O40" i="5"/>
  <c r="M40" i="5"/>
  <c r="I40" i="5"/>
  <c r="R19" i="5"/>
  <c r="J17" i="5"/>
  <c r="D38" i="5"/>
  <c r="G38" i="5" s="1"/>
  <c r="J38" i="5" s="1"/>
  <c r="G32" i="5"/>
  <c r="J32" i="5" s="1"/>
  <c r="R32" i="5" s="1"/>
  <c r="R15" i="5"/>
  <c r="I29" i="4"/>
  <c r="I32" i="4" s="1"/>
  <c r="H29" i="4"/>
  <c r="H32" i="4" s="1"/>
  <c r="G29" i="4"/>
  <c r="G32" i="4" s="1"/>
  <c r="D43" i="3"/>
  <c r="D45" i="3" s="1"/>
  <c r="D93" i="1"/>
  <c r="H94" i="1"/>
  <c r="H36" i="1"/>
  <c r="F149" i="8"/>
  <c r="I26" i="7"/>
  <c r="C149" i="8"/>
  <c r="F44" i="8"/>
  <c r="F61" i="8"/>
  <c r="F78" i="8"/>
  <c r="E11" i="6"/>
  <c r="E19" i="6" s="1"/>
  <c r="C43" i="6"/>
  <c r="C66" i="6"/>
  <c r="E66" i="6" s="1"/>
  <c r="F96" i="6"/>
  <c r="R12" i="5"/>
  <c r="R31" i="5"/>
  <c r="R29" i="5"/>
  <c r="Q25" i="5"/>
  <c r="R25" i="5" s="1"/>
  <c r="N38" i="5"/>
  <c r="Q38" i="5" s="1"/>
  <c r="K40" i="5"/>
  <c r="N17" i="5"/>
  <c r="E40" i="5"/>
  <c r="L17" i="4"/>
  <c r="D15" i="4"/>
  <c r="D29" i="4" s="1"/>
  <c r="D32" i="4" s="1"/>
  <c r="L12" i="4"/>
  <c r="D55" i="1"/>
  <c r="R14" i="5"/>
  <c r="R10" i="5"/>
  <c r="R9" i="5"/>
  <c r="R11" i="5"/>
  <c r="R16" i="5"/>
  <c r="R36" i="5"/>
  <c r="R34" i="5"/>
  <c r="R30" i="5"/>
  <c r="R28" i="5"/>
  <c r="P40" i="5"/>
  <c r="L40" i="5"/>
  <c r="H40" i="5"/>
  <c r="F40" i="5"/>
  <c r="D40" i="5"/>
  <c r="R39" i="5"/>
  <c r="C15" i="4"/>
  <c r="K29" i="4"/>
  <c r="K32" i="4" s="1"/>
  <c r="J15" i="4"/>
  <c r="J29" i="4" s="1"/>
  <c r="J32" i="4" s="1"/>
  <c r="E29" i="4"/>
  <c r="E32" i="4" s="1"/>
  <c r="M29" i="4"/>
  <c r="M32" i="4" s="1"/>
  <c r="G28" i="2"/>
  <c r="G30" i="2" s="1"/>
  <c r="H28" i="2"/>
  <c r="C55" i="1"/>
  <c r="G94" i="1"/>
  <c r="F79" i="8"/>
  <c r="C44" i="6"/>
  <c r="F97" i="6"/>
  <c r="E43" i="6"/>
  <c r="C29" i="4"/>
  <c r="C33" i="2"/>
  <c r="C93" i="1"/>
  <c r="G33" i="2"/>
  <c r="C30" i="2"/>
  <c r="H33" i="2"/>
  <c r="H34" i="2" s="1"/>
  <c r="H30" i="2"/>
  <c r="D30" i="2"/>
  <c r="E97" i="6" l="1"/>
  <c r="E44" i="6"/>
  <c r="C94" i="1"/>
  <c r="L15" i="4"/>
  <c r="D94" i="1"/>
  <c r="J40" i="5"/>
  <c r="N40" i="5"/>
  <c r="Q17" i="5"/>
  <c r="Q40" i="5" s="1"/>
  <c r="R38" i="5"/>
  <c r="G40" i="5"/>
  <c r="C97" i="6"/>
  <c r="D39" i="2"/>
  <c r="D34" i="2"/>
  <c r="H39" i="2" s="1"/>
  <c r="C34" i="2"/>
  <c r="C39" i="2"/>
  <c r="C42" i="2" s="1"/>
  <c r="G34" i="2"/>
  <c r="C32" i="4"/>
  <c r="L32" i="4" s="1"/>
  <c r="L29" i="4"/>
  <c r="G39" i="2" l="1"/>
  <c r="C41" i="2" s="1"/>
  <c r="R17" i="5"/>
  <c r="R40" i="5" s="1"/>
  <c r="H42" i="2"/>
  <c r="D41" i="2"/>
  <c r="H41" i="2"/>
  <c r="D42" i="2"/>
  <c r="G42" i="2"/>
  <c r="G41" i="2"/>
</calcChain>
</file>

<file path=xl/sharedStrings.xml><?xml version="1.0" encoding="utf-8"?>
<sst xmlns="http://schemas.openxmlformats.org/spreadsheetml/2006/main" count="1063" uniqueCount="878">
  <si>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</si>
  <si>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</si>
  <si>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</si>
  <si>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</si>
  <si>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</si>
  <si>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</si>
  <si>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</si>
  <si>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</si>
  <si>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</si>
  <si>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</si>
  <si>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</si>
  <si>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</si>
  <si>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</si>
  <si>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</si>
  <si>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</si>
  <si>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</si>
  <si>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</si>
  <si>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</si>
  <si>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</si>
  <si>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</si>
  <si>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</si>
  <si>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</si>
  <si>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</si>
  <si>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</si>
  <si>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</si>
  <si>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</si>
  <si>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</si>
  <si>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</si>
  <si>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</si>
  <si>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</si>
  <si>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</si>
  <si>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</si>
  <si>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</si>
  <si>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</si>
  <si>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</si>
  <si>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</si>
  <si>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</si>
  <si>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</si>
  <si>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</si>
  <si>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</si>
  <si>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</si>
  <si>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</si>
  <si>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</si>
  <si>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</si>
  <si>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</si>
  <si>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</si>
  <si>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</si>
  <si>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</si>
  <si>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</si>
  <si>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</si>
  <si>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</si>
  <si>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</si>
  <si>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</si>
  <si>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</si>
  <si>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</si>
  <si>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</si>
  <si>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</si>
  <si>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</si>
  <si>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</si>
  <si>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</si>
  <si>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</si>
  <si>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</si>
  <si>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</si>
  <si>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</si>
  <si>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</si>
  <si>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</si>
  <si>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</si>
  <si>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</si>
  <si>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</si>
  <si>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</si>
  <si>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</si>
  <si>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</si>
  <si>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</si>
  <si>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</si>
  <si>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</si>
  <si>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</si>
  <si>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</si>
  <si>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</si>
  <si>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</si>
  <si>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</si>
  <si>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</si>
  <si>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</si>
  <si>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</si>
  <si>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</si>
  <si>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</si>
  <si>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</si>
  <si>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</si>
  <si>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</si>
  <si>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</si>
  <si>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</si>
  <si>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</si>
  <si>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</si>
  <si>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</si>
  <si>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</si>
  <si>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</si>
  <si>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</si>
  <si>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</si>
  <si>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</si>
  <si>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</si>
  <si>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</si>
  <si>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</si>
  <si>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</si>
  <si>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</si>
  <si>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</si>
  <si>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</si>
  <si>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</si>
  <si>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</si>
  <si>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</si>
  <si>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</si>
  <si>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</si>
  <si>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</si>
  <si>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</si>
  <si>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</si>
  <si>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</si>
  <si>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</si>
  <si>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</si>
  <si>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</si>
  <si>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</si>
  <si>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</si>
  <si>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</si>
  <si>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</si>
  <si>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</si>
  <si>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</si>
  <si>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</si>
  <si>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</si>
  <si>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</si>
  <si>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</si>
  <si>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</si>
  <si>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</si>
  <si>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</si>
  <si>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</si>
  <si>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</si>
  <si>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</si>
  <si>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</si>
  <si>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</si>
  <si>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</si>
  <si>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</si>
  <si>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</si>
  <si>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</si>
  <si>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</si>
  <si>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</si>
  <si>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</si>
  <si>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</si>
  <si>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</si>
  <si>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</si>
  <si>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</si>
  <si>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</si>
  <si>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</si>
  <si>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</si>
  <si>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</si>
  <si>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</si>
  <si>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</si>
  <si>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</si>
  <si>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</si>
  <si>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</si>
  <si>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</si>
  <si>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</si>
  <si>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</si>
  <si>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</si>
  <si>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</si>
  <si>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</si>
  <si>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</si>
  <si>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</si>
  <si>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</si>
  <si>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</si>
  <si>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</si>
  <si>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</si>
  <si>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</si>
  <si>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</si>
  <si>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</si>
  <si>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</si>
  <si>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</si>
  <si>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</si>
  <si>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</si>
  <si>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</si>
  <si>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</si>
  <si>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</si>
  <si>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</si>
  <si>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</si>
  <si>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</si>
  <si>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</si>
  <si>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</si>
  <si>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</si>
  <si>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</si>
  <si>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</si>
  <si>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</si>
  <si>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</si>
  <si>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</si>
  <si>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</si>
  <si>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</si>
  <si>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</si>
  <si>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</si>
  <si>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</si>
  <si>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</si>
  <si>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</si>
  <si>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</si>
  <si>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</si>
  <si>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</si>
  <si>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</si>
  <si>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</si>
  <si>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</si>
  <si>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</si>
  <si>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</si>
  <si>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</si>
  <si>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</si>
  <si>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</si>
  <si>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</si>
  <si>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</si>
  <si>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</si>
  <si>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</si>
  <si>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</si>
  <si>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</si>
  <si>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</si>
  <si>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</si>
  <si>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</si>
  <si>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</si>
  <si>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</si>
  <si>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</si>
  <si>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</si>
  <si>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</si>
  <si>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</si>
  <si>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</si>
  <si>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</si>
  <si>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</si>
  <si>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</si>
  <si>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</si>
  <si>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</si>
  <si>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</si>
  <si>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</si>
  <si>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</si>
  <si>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</si>
  <si>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</si>
  <si>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</si>
  <si>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</si>
  <si>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</si>
  <si>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</si>
  <si>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</si>
  <si>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</si>
  <si>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</si>
  <si>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</si>
  <si>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</si>
  <si>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</si>
  <si>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</si>
  <si>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</si>
  <si>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</si>
  <si>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</si>
  <si>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</si>
  <si>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</si>
  <si>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</si>
  <si>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</si>
  <si>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</si>
  <si>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</si>
  <si>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</si>
  <si>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</si>
  <si>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</si>
  <si>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</si>
  <si>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</si>
  <si>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</si>
  <si>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</si>
  <si>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</si>
  <si>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</si>
  <si>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</si>
  <si>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</si>
  <si>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</si>
  <si>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</si>
  <si>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</si>
  <si>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</si>
  <si>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</si>
  <si>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</si>
  <si>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</si>
  <si>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</si>
  <si>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</si>
  <si>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</si>
  <si>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</si>
  <si>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</si>
  <si>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</si>
  <si>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</si>
  <si>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</si>
  <si>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</si>
  <si>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</si>
  <si>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</si>
  <si>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</si>
  <si>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</si>
  <si>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</si>
  <si>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</si>
  <si>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</si>
  <si>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</si>
  <si>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</si>
  <si>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</si>
  <si>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</si>
  <si>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</si>
  <si>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</si>
  <si>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</si>
  <si>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</si>
  <si>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</si>
  <si>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</si>
  <si>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</si>
  <si>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</si>
  <si>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</si>
  <si>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</si>
  <si>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</si>
  <si>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</si>
  <si>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</si>
  <si>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</si>
  <si>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</si>
  <si>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</si>
  <si>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</si>
  <si>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</si>
  <si>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</si>
  <si>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</si>
  <si>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</si>
  <si>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</si>
  <si>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</si>
  <si>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</si>
  <si>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</si>
  <si>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</si>
  <si>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</si>
  <si>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</si>
  <si>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</si>
  <si>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</si>
  <si>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</si>
  <si>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</si>
  <si>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</si>
  <si>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</si>
  <si>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</si>
  <si>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</si>
  <si>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</si>
  <si>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</si>
  <si>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</si>
  <si>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</si>
  <si>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</si>
  <si>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</si>
  <si>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</si>
  <si>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</si>
  <si>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</si>
  <si>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</si>
  <si>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</si>
  <si>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</si>
  <si>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</si>
  <si>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</si>
  <si>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</si>
  <si>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</si>
  <si>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</si>
  <si>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</si>
  <si>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</si>
  <si>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</si>
  <si>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</si>
  <si>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</si>
  <si>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</si>
  <si>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</si>
  <si>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</si>
  <si>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</si>
  <si>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</si>
  <si>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</si>
  <si>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</si>
  <si>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</si>
  <si>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</si>
  <si>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</si>
  <si>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</si>
  <si>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</si>
  <si>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</si>
  <si>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</si>
  <si>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</si>
  <si>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</si>
  <si>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</si>
  <si>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</si>
  <si>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</si>
  <si>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</si>
  <si>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</si>
  <si>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</si>
  <si>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</si>
  <si>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</si>
  <si>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</si>
  <si>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</si>
  <si>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</si>
  <si>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</si>
  <si>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</si>
  <si>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</si>
  <si>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</si>
  <si>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</si>
  <si>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</si>
  <si>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</si>
  <si>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</si>
  <si>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</si>
  <si>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</si>
  <si>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</si>
  <si>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</si>
  <si>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</si>
  <si>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</si>
  <si>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</si>
  <si>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</si>
  <si>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</si>
  <si>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</si>
  <si>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</si>
  <si>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</si>
  <si>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</si>
  <si>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</si>
  <si>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</si>
  <si>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</si>
  <si>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</si>
  <si>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</si>
  <si>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</si>
  <si>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</si>
  <si>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</si>
  <si>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</si>
  <si>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</si>
  <si>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</si>
  <si>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</si>
  <si>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</si>
  <si>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</si>
  <si>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</si>
  <si>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</si>
  <si>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</si>
  <si>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</si>
  <si>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</si>
  <si>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</si>
  <si>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</si>
  <si>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</si>
  <si>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</si>
  <si>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</si>
  <si>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</si>
  <si>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</si>
  <si>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</si>
  <si>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</si>
  <si>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</si>
  <si>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</si>
  <si>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</si>
  <si>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</si>
  <si>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</si>
  <si>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</si>
  <si>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</si>
  <si>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</si>
  <si>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</si>
  <si>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</si>
  <si>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</si>
  <si>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</si>
  <si>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</si>
  <si>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</si>
  <si>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</si>
  <si>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</si>
  <si>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</si>
  <si>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</si>
  <si>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</si>
  <si>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</si>
  <si>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</si>
  <si>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</si>
  <si>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</si>
  <si>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</si>
  <si>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</si>
  <si>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</si>
  <si>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</si>
  <si>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</si>
  <si>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</si>
  <si>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</si>
  <si>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</si>
  <si>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</si>
  <si>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</si>
  <si>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</si>
  <si>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</si>
  <si>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</si>
  <si>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</si>
  <si>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</si>
  <si>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</si>
  <si>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</si>
  <si>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</si>
  <si>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</si>
  <si>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</si>
  <si>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</si>
  <si>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</si>
  <si>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</si>
  <si>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</si>
  <si>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</si>
  <si>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</si>
  <si>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</si>
  <si>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</si>
  <si>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</si>
  <si>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</si>
  <si>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</si>
  <si>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</si>
  <si>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</si>
  <si>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</si>
  <si>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</si>
  <si>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</si>
  <si>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</si>
  <si>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</si>
  <si>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</si>
  <si>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</si>
  <si>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</si>
  <si>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</si>
  <si>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</si>
  <si>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</si>
  <si>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</si>
  <si>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</si>
  <si>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</si>
  <si>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</si>
  <si>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</si>
  <si>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</si>
  <si>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</si>
  <si>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</si>
  <si>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</si>
  <si>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</si>
  <si>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</si>
  <si>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</si>
  <si>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</si>
  <si>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</si>
  <si>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</si>
  <si>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</si>
  <si>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</si>
  <si>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</si>
  <si>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</si>
  <si>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</si>
  <si>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</si>
  <si>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</si>
  <si>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</si>
  <si>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</si>
  <si>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</si>
  <si>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</si>
  <si>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</si>
  <si>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</si>
  <si>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</si>
  <si>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</si>
  <si>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</si>
  <si>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</si>
  <si>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</si>
  <si>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</si>
  <si>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</si>
  <si>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</si>
  <si>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</si>
  <si>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</si>
  <si>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</si>
  <si>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</si>
  <si>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</si>
  <si>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</si>
  <si>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</si>
  <si>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</si>
  <si>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</si>
  <si>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</si>
  <si>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</si>
  <si>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</si>
  <si>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</si>
  <si>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</si>
  <si>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</si>
  <si>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</si>
  <si>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</si>
  <si>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</si>
  <si>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</si>
  <si>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</si>
  <si>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</si>
  <si>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</si>
  <si>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</si>
  <si>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</si>
  <si>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</si>
  <si>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</si>
  <si>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</si>
  <si>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</si>
  <si>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</si>
  <si>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</si>
  <si>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</si>
  <si>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</si>
  <si>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</si>
  <si>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</si>
  <si>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</si>
  <si>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</si>
  <si>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</si>
  <si>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</si>
  <si>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</si>
  <si>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</si>
  <si>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</si>
  <si>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</si>
  <si>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</si>
  <si>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</si>
  <si>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</si>
  <si>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</si>
  <si>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</si>
  <si>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</si>
  <si>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</si>
  <si>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</si>
  <si>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</si>
  <si>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</si>
  <si>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</si>
  <si>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</si>
  <si>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</si>
  <si>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</si>
  <si>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</si>
  <si>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</si>
  <si>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</si>
  <si>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</si>
  <si>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</si>
  <si>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</si>
  <si>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</si>
  <si>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</si>
  <si>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</si>
  <si>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</si>
  <si>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</si>
  <si>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</si>
  <si>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</si>
  <si>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</si>
  <si>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</si>
  <si>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</si>
  <si>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</si>
  <si>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</si>
  <si>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</si>
  <si>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</si>
  <si>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</si>
  <si>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</si>
  <si>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</si>
  <si>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</si>
  <si>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</si>
  <si>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</si>
  <si>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</si>
  <si>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</si>
  <si>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</si>
  <si>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</si>
  <si>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</si>
  <si>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</si>
  <si>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</si>
  <si>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</si>
  <si>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</si>
  <si>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</si>
  <si>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</si>
  <si>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</si>
  <si>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</si>
  <si>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</si>
  <si>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</si>
  <si>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</si>
  <si>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</si>
  <si>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</si>
  <si>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</si>
  <si>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</si>
  <si>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</si>
  <si>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</si>
  <si>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</si>
  <si>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</si>
  <si>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</si>
  <si>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</si>
  <si>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</si>
  <si>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</si>
  <si>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</si>
  <si>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</si>
  <si>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</si>
  <si>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</si>
  <si>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</si>
  <si>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</si>
  <si>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</si>
  <si>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</si>
  <si>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</si>
  <si>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</si>
  <si>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</si>
  <si>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</si>
  <si>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</si>
  <si>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</si>
  <si>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</si>
  <si>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</si>
  <si>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</si>
  <si>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</si>
  <si>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</si>
  <si>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</si>
  <si>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</si>
  <si>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</si>
  <si>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</si>
  <si>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</si>
  <si>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</si>
  <si>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</si>
  <si>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</si>
  <si>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</si>
  <si>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</si>
  <si>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</si>
  <si>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</si>
  <si>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</si>
  <si>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</si>
  <si>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</si>
  <si>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</si>
  <si>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</si>
  <si>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</si>
  <si>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</si>
  <si>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</si>
  <si>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</si>
  <si>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</si>
  <si>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</si>
  <si>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</si>
  <si>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</si>
  <si>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</si>
  <si>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</si>
  <si>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</si>
  <si>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</si>
  <si>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</si>
  <si>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</si>
  <si>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</si>
  <si>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</si>
  <si>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</si>
  <si>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</si>
  <si>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</si>
  <si>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</si>
  <si>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</si>
  <si>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</si>
  <si>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</si>
  <si>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</si>
  <si>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</si>
  <si>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</si>
  <si>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</si>
  <si>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</si>
  <si>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</si>
  <si>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</si>
  <si>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</si>
  <si>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</si>
  <si>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</si>
  <si>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</si>
  <si>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</si>
  <si>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</si>
  <si>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</si>
  <si>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</si>
  <si>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</si>
  <si>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</si>
  <si>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</si>
  <si>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</si>
  <si>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</si>
  <si>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</si>
  <si>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</si>
  <si>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</si>
  <si>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</si>
  <si>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</si>
  <si>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</si>
  <si>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</si>
  <si>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</si>
  <si>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</si>
  <si>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</si>
  <si>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</si>
  <si>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</si>
  <si>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</si>
  <si>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</si>
  <si>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</si>
  <si>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</si>
  <si>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</si>
  <si>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</si>
  <si>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</si>
  <si>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</si>
  <si>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</si>
  <si>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</si>
  <si>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</si>
  <si>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</si>
  <si>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</si>
  <si>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</si>
  <si>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</si>
  <si>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</si>
  <si>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</si>
  <si>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</si>
  <si>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</si>
  <si>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</si>
  <si>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</si>
  <si>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</si>
  <si>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</si>
  <si>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</si>
  <si>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</si>
  <si>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</si>
  <si>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</si>
  <si>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</si>
  <si>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</si>
  <si>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</si>
  <si>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</si>
  <si>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</si>
  <si>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</si>
  <si>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</si>
  <si>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</si>
  <si>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</si>
  <si>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</si>
  <si>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</si>
  <si>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</si>
  <si>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</si>
  <si>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</si>
  <si>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</si>
  <si>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</si>
  <si>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</si>
  <si>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</si>
  <si>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</si>
  <si>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</si>
  <si>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</si>
  <si>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</si>
  <si>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</si>
  <si>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</si>
  <si>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</si>
  <si>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</si>
  <si>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</si>
  <si>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</si>
  <si>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</si>
  <si>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</si>
  <si>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</si>
  <si>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</si>
  <si>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</si>
  <si>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</si>
  <si>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</si>
  <si>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</si>
  <si>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</si>
  <si>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</si>
  <si>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</si>
  <si>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</si>
  <si>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</si>
  <si>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</si>
  <si>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</si>
  <si>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</si>
  <si>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</si>
  <si>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</si>
  <si>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</si>
  <si>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</si>
  <si>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</si>
  <si>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</si>
  <si>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</si>
  <si>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</si>
  <si>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</si>
  <si>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</si>
  <si>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</si>
  <si>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</si>
  <si>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</si>
  <si>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</si>
  <si>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</si>
  <si>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</si>
  <si>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</si>
  <si>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</si>
  <si>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</si>
  <si>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</si>
  <si>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</si>
  <si>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</si>
  <si>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</si>
  <si>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</si>
  <si>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</si>
  <si>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</si>
  <si>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</si>
  <si>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</si>
  <si>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</si>
  <si>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</si>
  <si>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</si>
  <si>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</si>
  <si>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</si>
  <si>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</si>
  <si>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</si>
  <si>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</si>
  <si>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</si>
  <si>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</si>
  <si>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</si>
  <si>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</si>
  <si>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</si>
  <si>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</si>
  <si>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</si>
  <si>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</si>
  <si>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</si>
  <si>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</si>
  <si>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</si>
  <si>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</si>
  <si>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</si>
  <si>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</si>
  <si>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</si>
  <si>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</si>
  <si>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</si>
  <si>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</si>
  <si>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</si>
  <si>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</si>
  <si>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</si>
  <si>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СЪН ПАУЪР 4000  ООД</t>
  </si>
  <si>
    <t>неконсолидиран отчет</t>
  </si>
  <si>
    <t>01.01.2017-30.06.2017</t>
  </si>
  <si>
    <t>Вид на отчета: консолидиран /неконсолидиран:</t>
  </si>
  <si>
    <t>ВЕЗНИ-ГРИ ЕООД</t>
  </si>
  <si>
    <t>АНГЕЛ ИВАНОВ ДОРАЛИЕВ</t>
  </si>
  <si>
    <t>Дата на съставяне: 14.07.2017</t>
  </si>
  <si>
    <t>Ръководител:АНГЕЛ ИВАНОВ ДОРАЛИЕВ</t>
  </si>
  <si>
    <t xml:space="preserve">Дата на съставяне: 14.07.2017                                      </t>
  </si>
  <si>
    <t>Съставител:ВЕЗНИ-ГРИ ЕООД</t>
  </si>
  <si>
    <t>Съставител:ВЕЗНИ-ГРИ  ЕООД- Елена Грибачева</t>
  </si>
  <si>
    <t xml:space="preserve">                                    Съставител: ВЕЗНИ-ГРИ ЕООД                       </t>
  </si>
  <si>
    <t>Ръководител: АНГЕЛ ИВАНОВ ДОРАЛИЕВ</t>
  </si>
  <si>
    <t xml:space="preserve">Дата на съставяне:14.07.2017                         </t>
  </si>
  <si>
    <t>Дата на съставяне:14.07.2017</t>
  </si>
  <si>
    <t>1. НЯМА</t>
  </si>
  <si>
    <t>Съставител: ВЕЗНИ-ГРИ ЕООД</t>
  </si>
  <si>
    <r>
      <t xml:space="preserve">Дата на съставяне: </t>
    </r>
    <r>
      <rPr>
        <sz val="10"/>
        <rFont val="Times New Roman"/>
        <family val="1"/>
        <charset val="204"/>
      </rPr>
      <t>14.07.2017……………..</t>
    </r>
  </si>
  <si>
    <t xml:space="preserve">ЕИК по БУЛСТАТ </t>
  </si>
  <si>
    <t xml:space="preserve">Дата  на съставяне: 14.07.2017                                                                                                                                </t>
  </si>
  <si>
    <t>Съставител: Везни-Гри ЕООД</t>
  </si>
  <si>
    <t xml:space="preserve"> Ръководител…Ангел Доралиев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</si>
</sst>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B88" workbookViewId="0">
      <selection activeCell="H4" sqref="H4"/>
    </sheetView>
  </sheetViews>
  <sheetFormatPr defaultColWidth="9.33203125" defaultRowHeight="13.2"/>
  <cols>
    <col min="1" max="1" width="43.6640625" style="169" customWidth="1"/>
    <col min="2" max="2" width="9.88671875" style="169" customWidth="1"/>
    <col min="3" max="3" width="11.109375" style="169" customWidth="1"/>
    <col min="4" max="4" width="14" style="169" customWidth="1"/>
    <col min="5" max="5" width="70.6640625" style="169" customWidth="1"/>
    <col min="6" max="6" width="9.44140625" style="174" customWidth="1"/>
    <col min="7" max="7" width="12.6640625" style="169" customWidth="1"/>
    <col min="8" max="8" width="18.6640625" style="175" customWidth="1"/>
    <col min="9" max="9" width="3.44140625" style="149" customWidth="1"/>
    <col min="10" max="16384" width="9.33203125" style="149"/>
  </cols>
  <sheetData>
    <row r="1" spans="1:8" ht="13.8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3.8">
      <c r="A2" s="215"/>
      <c r="B2" s="215"/>
      <c r="C2" s="216"/>
      <c r="D2" s="216"/>
      <c r="E2" s="216"/>
      <c r="F2" s="170"/>
      <c r="G2" s="171"/>
      <c r="H2" s="172"/>
    </row>
    <row r="3" spans="1:8" ht="13.8">
      <c r="A3" s="576" t="s">
        <v>1</v>
      </c>
      <c r="B3" s="577"/>
      <c r="C3" s="577"/>
      <c r="D3" s="577"/>
      <c r="E3" s="462" t="s">
        <v>856</v>
      </c>
      <c r="F3" s="217" t="s">
        <v>874</v>
      </c>
      <c r="G3" s="172"/>
      <c r="H3" s="461">
        <v>201505915</v>
      </c>
    </row>
    <row r="4" spans="1:8" ht="13.8">
      <c r="A4" s="576" t="s">
        <v>859</v>
      </c>
      <c r="B4" s="582"/>
      <c r="C4" s="582"/>
      <c r="D4" s="582"/>
      <c r="E4" s="504" t="s">
        <v>857</v>
      </c>
      <c r="F4" s="578" t="s">
        <v>3</v>
      </c>
      <c r="G4" s="579"/>
      <c r="H4" s="461" t="s">
        <v>158</v>
      </c>
    </row>
    <row r="5" spans="1:8" ht="13.8">
      <c r="A5" s="576" t="s">
        <v>4</v>
      </c>
      <c r="B5" s="577"/>
      <c r="C5" s="577"/>
      <c r="D5" s="577"/>
      <c r="E5" s="505" t="s">
        <v>858</v>
      </c>
      <c r="F5" s="170"/>
      <c r="G5" s="171"/>
      <c r="H5" s="219" t="s">
        <v>5</v>
      </c>
    </row>
    <row r="6" spans="1:8" ht="14.4" thickBot="1">
      <c r="A6" s="150"/>
      <c r="B6" s="150"/>
      <c r="C6" s="218"/>
      <c r="D6" s="219"/>
      <c r="E6" s="219"/>
      <c r="F6" s="170"/>
      <c r="G6" s="171"/>
      <c r="H6" s="219"/>
    </row>
    <row r="7" spans="1:8" ht="27.6">
      <c r="A7" s="220" t="s">
        <v>6</v>
      </c>
      <c r="B7" s="221" t="s">
        <v>7</v>
      </c>
      <c r="C7" s="222" t="s">
        <v>8</v>
      </c>
      <c r="D7" s="222" t="s">
        <v>9</v>
      </c>
      <c r="E7" s="223" t="s">
        <v>10</v>
      </c>
      <c r="F7" s="221" t="s">
        <v>7</v>
      </c>
      <c r="G7" s="222" t="s">
        <v>11</v>
      </c>
      <c r="H7" s="224" t="s">
        <v>12</v>
      </c>
    </row>
    <row r="8" spans="1:8" ht="13.8">
      <c r="A8" s="225" t="s">
        <v>13</v>
      </c>
      <c r="B8" s="226" t="s">
        <v>14</v>
      </c>
      <c r="C8" s="226">
        <v>1</v>
      </c>
      <c r="D8" s="226">
        <v>2</v>
      </c>
      <c r="E8" s="227" t="s">
        <v>13</v>
      </c>
      <c r="F8" s="226" t="s">
        <v>14</v>
      </c>
      <c r="G8" s="226">
        <v>1</v>
      </c>
      <c r="H8" s="228">
        <v>2</v>
      </c>
    </row>
    <row r="9" spans="1:8" ht="13.8">
      <c r="A9" s="446" t="s">
        <v>15</v>
      </c>
      <c r="B9" s="229"/>
      <c r="C9" s="230"/>
      <c r="D9" s="231"/>
      <c r="E9" s="444" t="s">
        <v>16</v>
      </c>
      <c r="F9" s="232"/>
      <c r="G9" s="233"/>
      <c r="H9" s="234"/>
    </row>
    <row r="10" spans="1:8" ht="13.8">
      <c r="A10" s="235" t="s">
        <v>17</v>
      </c>
      <c r="B10" s="236"/>
      <c r="C10" s="230"/>
      <c r="D10" s="231"/>
      <c r="E10" s="237" t="s">
        <v>18</v>
      </c>
      <c r="F10" s="238"/>
      <c r="G10" s="239"/>
      <c r="H10" s="240"/>
    </row>
    <row r="11" spans="1:8" ht="13.8">
      <c r="A11" s="235" t="s">
        <v>19</v>
      </c>
      <c r="B11" s="241" t="s">
        <v>20</v>
      </c>
      <c r="C11" s="151">
        <v>15</v>
      </c>
      <c r="D11" s="151">
        <v>15</v>
      </c>
      <c r="E11" s="237" t="s">
        <v>21</v>
      </c>
      <c r="F11" s="242" t="s">
        <v>22</v>
      </c>
      <c r="G11" s="152"/>
      <c r="H11" s="152"/>
    </row>
    <row r="12" spans="1:8" ht="13.8">
      <c r="A12" s="235" t="s">
        <v>23</v>
      </c>
      <c r="B12" s="241" t="s">
        <v>24</v>
      </c>
      <c r="C12" s="151"/>
      <c r="D12" s="151"/>
      <c r="E12" s="237" t="s">
        <v>25</v>
      </c>
      <c r="F12" s="242" t="s">
        <v>26</v>
      </c>
      <c r="G12" s="153"/>
      <c r="H12" s="153"/>
    </row>
    <row r="13" spans="1:8" ht="13.8">
      <c r="A13" s="235" t="s">
        <v>27</v>
      </c>
      <c r="B13" s="241" t="s">
        <v>28</v>
      </c>
      <c r="C13" s="151">
        <v>4887</v>
      </c>
      <c r="D13" s="151">
        <v>5134</v>
      </c>
      <c r="E13" s="237" t="s">
        <v>29</v>
      </c>
      <c r="F13" s="242" t="s">
        <v>30</v>
      </c>
      <c r="G13" s="153"/>
      <c r="H13" s="153"/>
    </row>
    <row r="14" spans="1:8" ht="13.8">
      <c r="A14" s="235" t="s">
        <v>31</v>
      </c>
      <c r="B14" s="241" t="s">
        <v>32</v>
      </c>
      <c r="C14" s="151"/>
      <c r="D14" s="151"/>
      <c r="E14" s="243" t="s">
        <v>33</v>
      </c>
      <c r="F14" s="242" t="s">
        <v>34</v>
      </c>
      <c r="G14" s="316"/>
      <c r="H14" s="316"/>
    </row>
    <row r="15" spans="1:8" ht="13.8">
      <c r="A15" s="235" t="s">
        <v>35</v>
      </c>
      <c r="B15" s="241" t="s">
        <v>36</v>
      </c>
      <c r="C15" s="151"/>
      <c r="D15" s="151"/>
      <c r="E15" s="243" t="s">
        <v>37</v>
      </c>
      <c r="F15" s="242" t="s">
        <v>38</v>
      </c>
      <c r="G15" s="316"/>
      <c r="H15" s="316"/>
    </row>
    <row r="16" spans="1:8" ht="13.8">
      <c r="A16" s="235" t="s">
        <v>39</v>
      </c>
      <c r="B16" s="244" t="s">
        <v>40</v>
      </c>
      <c r="C16" s="151"/>
      <c r="D16" s="151"/>
      <c r="E16" s="243" t="s">
        <v>41</v>
      </c>
      <c r="F16" s="242" t="s">
        <v>42</v>
      </c>
      <c r="G16" s="316"/>
      <c r="H16" s="316"/>
    </row>
    <row r="17" spans="1:18" ht="26.4">
      <c r="A17" s="235" t="s">
        <v>43</v>
      </c>
      <c r="B17" s="241" t="s">
        <v>44</v>
      </c>
      <c r="C17" s="151"/>
      <c r="D17" s="151"/>
      <c r="E17" s="243" t="s">
        <v>45</v>
      </c>
      <c r="F17" s="245" t="s">
        <v>46</v>
      </c>
      <c r="G17" s="154">
        <f>G11+G14+G15+G16</f>
        <v>0</v>
      </c>
      <c r="H17" s="154">
        <f>H11+H14+H15+H16</f>
        <v>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4.4">
      <c r="A18" s="235" t="s">
        <v>47</v>
      </c>
      <c r="B18" s="241" t="s">
        <v>48</v>
      </c>
      <c r="C18" s="151">
        <v>6</v>
      </c>
      <c r="D18" s="151">
        <v>8</v>
      </c>
      <c r="E18" s="237" t="s">
        <v>49</v>
      </c>
      <c r="F18" s="246"/>
      <c r="G18" s="247"/>
      <c r="H18" s="248"/>
    </row>
    <row r="19" spans="1:18" ht="13.8">
      <c r="A19" s="235" t="s">
        <v>50</v>
      </c>
      <c r="B19" s="249" t="s">
        <v>51</v>
      </c>
      <c r="C19" s="155">
        <f>SUM(C11:C18)</f>
        <v>4908</v>
      </c>
      <c r="D19" s="155">
        <f>SUM(D11:D18)</f>
        <v>5157</v>
      </c>
      <c r="E19" s="237" t="s">
        <v>52</v>
      </c>
      <c r="F19" s="242" t="s">
        <v>53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3.8">
      <c r="A20" s="235" t="s">
        <v>54</v>
      </c>
      <c r="B20" s="249" t="s">
        <v>55</v>
      </c>
      <c r="C20" s="151"/>
      <c r="D20" s="151"/>
      <c r="E20" s="237" t="s">
        <v>56</v>
      </c>
      <c r="F20" s="242" t="s">
        <v>57</v>
      </c>
      <c r="G20" s="158"/>
      <c r="H20" s="158"/>
    </row>
    <row r="21" spans="1:18" ht="13.8">
      <c r="A21" s="235" t="s">
        <v>58</v>
      </c>
      <c r="B21" s="250" t="s">
        <v>59</v>
      </c>
      <c r="C21" s="151"/>
      <c r="D21" s="151"/>
      <c r="E21" s="251" t="s">
        <v>60</v>
      </c>
      <c r="F21" s="242" t="s">
        <v>61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3.8">
      <c r="A22" s="235" t="s">
        <v>62</v>
      </c>
      <c r="B22" s="241"/>
      <c r="C22" s="252"/>
      <c r="D22" s="155"/>
      <c r="E22" s="243" t="s">
        <v>63</v>
      </c>
      <c r="F22" s="242" t="s">
        <v>64</v>
      </c>
      <c r="G22" s="152"/>
      <c r="H22" s="152"/>
    </row>
    <row r="23" spans="1:18" ht="13.8">
      <c r="A23" s="235" t="s">
        <v>65</v>
      </c>
      <c r="B23" s="241" t="s">
        <v>66</v>
      </c>
      <c r="C23" s="151"/>
      <c r="D23" s="151"/>
      <c r="E23" s="253" t="s">
        <v>67</v>
      </c>
      <c r="F23" s="242" t="s">
        <v>68</v>
      </c>
      <c r="G23" s="152"/>
      <c r="H23" s="152"/>
      <c r="M23" s="157"/>
    </row>
    <row r="24" spans="1:18" ht="13.8">
      <c r="A24" s="235" t="s">
        <v>69</v>
      </c>
      <c r="B24" s="241" t="s">
        <v>70</v>
      </c>
      <c r="C24" s="151"/>
      <c r="D24" s="151"/>
      <c r="E24" s="237" t="s">
        <v>71</v>
      </c>
      <c r="F24" s="242" t="s">
        <v>72</v>
      </c>
      <c r="G24" s="152"/>
      <c r="H24" s="152"/>
    </row>
    <row r="25" spans="1:18" ht="13.8">
      <c r="A25" s="235" t="s">
        <v>73</v>
      </c>
      <c r="B25" s="241" t="s">
        <v>74</v>
      </c>
      <c r="C25" s="151"/>
      <c r="D25" s="151"/>
      <c r="E25" s="253" t="s">
        <v>75</v>
      </c>
      <c r="F25" s="245" t="s">
        <v>76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4.4">
      <c r="A26" s="235" t="s">
        <v>77</v>
      </c>
      <c r="B26" s="241" t="s">
        <v>78</v>
      </c>
      <c r="C26" s="151"/>
      <c r="D26" s="151"/>
      <c r="E26" s="237" t="s">
        <v>79</v>
      </c>
      <c r="F26" s="246"/>
      <c r="G26" s="247"/>
      <c r="H26" s="248"/>
    </row>
    <row r="27" spans="1:18" ht="13.8">
      <c r="A27" s="235" t="s">
        <v>80</v>
      </c>
      <c r="B27" s="250" t="s">
        <v>81</v>
      </c>
      <c r="C27" s="155">
        <f>SUM(C23:C26)</f>
        <v>0</v>
      </c>
      <c r="D27" s="155">
        <f>SUM(D23:D26)</f>
        <v>0</v>
      </c>
      <c r="E27" s="253" t="s">
        <v>82</v>
      </c>
      <c r="F27" s="242" t="s">
        <v>83</v>
      </c>
      <c r="G27" s="154">
        <f>SUM(G28:G30)</f>
        <v>3069</v>
      </c>
      <c r="H27" s="154">
        <f>SUM(H28:H30)</f>
        <v>2096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3.8">
      <c r="A28" s="235"/>
      <c r="B28" s="241"/>
      <c r="C28" s="252"/>
      <c r="D28" s="155"/>
      <c r="E28" s="237" t="s">
        <v>84</v>
      </c>
      <c r="F28" s="242" t="s">
        <v>85</v>
      </c>
      <c r="G28" s="152">
        <v>3069</v>
      </c>
      <c r="H28" s="152">
        <v>2096</v>
      </c>
    </row>
    <row r="29" spans="1:18" ht="13.8">
      <c r="A29" s="235" t="s">
        <v>86</v>
      </c>
      <c r="B29" s="241"/>
      <c r="C29" s="252"/>
      <c r="D29" s="155"/>
      <c r="E29" s="251" t="s">
        <v>87</v>
      </c>
      <c r="F29" s="242" t="s">
        <v>88</v>
      </c>
      <c r="G29" s="316"/>
      <c r="H29" s="316"/>
      <c r="M29" s="157"/>
    </row>
    <row r="30" spans="1:18" ht="13.8">
      <c r="A30" s="235" t="s">
        <v>89</v>
      </c>
      <c r="B30" s="241" t="s">
        <v>90</v>
      </c>
      <c r="C30" s="151"/>
      <c r="D30" s="151"/>
      <c r="E30" s="237" t="s">
        <v>91</v>
      </c>
      <c r="F30" s="242" t="s">
        <v>92</v>
      </c>
      <c r="G30" s="158"/>
      <c r="H30" s="158"/>
    </row>
    <row r="31" spans="1:18" ht="13.8">
      <c r="A31" s="235" t="s">
        <v>93</v>
      </c>
      <c r="B31" s="241" t="s">
        <v>94</v>
      </c>
      <c r="C31" s="317"/>
      <c r="D31" s="317"/>
      <c r="E31" s="253" t="s">
        <v>95</v>
      </c>
      <c r="F31" s="242" t="s">
        <v>96</v>
      </c>
      <c r="G31" s="152">
        <v>615</v>
      </c>
      <c r="H31" s="152">
        <v>974</v>
      </c>
      <c r="M31" s="157"/>
    </row>
    <row r="32" spans="1:18" ht="13.8">
      <c r="A32" s="235" t="s">
        <v>97</v>
      </c>
      <c r="B32" s="250" t="s">
        <v>98</v>
      </c>
      <c r="C32" s="155">
        <f>C30+C31</f>
        <v>0</v>
      </c>
      <c r="D32" s="155">
        <f>D30+D31</f>
        <v>0</v>
      </c>
      <c r="E32" s="243" t="s">
        <v>99</v>
      </c>
      <c r="F32" s="242" t="s">
        <v>100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3.8">
      <c r="A33" s="235" t="s">
        <v>101</v>
      </c>
      <c r="B33" s="244"/>
      <c r="C33" s="252"/>
      <c r="D33" s="155"/>
      <c r="E33" s="253" t="s">
        <v>102</v>
      </c>
      <c r="F33" s="245" t="s">
        <v>103</v>
      </c>
      <c r="G33" s="154">
        <f>G27+G31+G32</f>
        <v>3684</v>
      </c>
      <c r="H33" s="154">
        <f>H27+H31+H32</f>
        <v>3070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3.8">
      <c r="A34" s="235" t="s">
        <v>845</v>
      </c>
      <c r="B34" s="244" t="s">
        <v>104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3.8">
      <c r="A35" s="235" t="s">
        <v>105</v>
      </c>
      <c r="B35" s="241" t="s">
        <v>106</v>
      </c>
      <c r="C35" s="151"/>
      <c r="D35" s="151"/>
      <c r="E35" s="257"/>
      <c r="F35" s="258"/>
      <c r="G35" s="259"/>
      <c r="H35" s="260"/>
    </row>
    <row r="36" spans="1:18" ht="13.8">
      <c r="A36" s="235" t="s">
        <v>107</v>
      </c>
      <c r="B36" s="241" t="s">
        <v>108</v>
      </c>
      <c r="C36" s="151"/>
      <c r="D36" s="151"/>
      <c r="E36" s="237" t="s">
        <v>109</v>
      </c>
      <c r="F36" s="261" t="s">
        <v>110</v>
      </c>
      <c r="G36" s="154">
        <f>G25+G17+G33</f>
        <v>3684</v>
      </c>
      <c r="H36" s="154">
        <f>H25+H17+H33</f>
        <v>3070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3.8">
      <c r="A37" s="235" t="s">
        <v>111</v>
      </c>
      <c r="B37" s="241" t="s">
        <v>112</v>
      </c>
      <c r="C37" s="151"/>
      <c r="D37" s="151"/>
      <c r="E37" s="237"/>
      <c r="F37" s="262"/>
      <c r="G37" s="255"/>
      <c r="H37" s="256"/>
      <c r="M37" s="157"/>
    </row>
    <row r="38" spans="1:18" ht="13.8">
      <c r="A38" s="235" t="s">
        <v>113</v>
      </c>
      <c r="B38" s="241" t="s">
        <v>114</v>
      </c>
      <c r="C38" s="151"/>
      <c r="D38" s="151"/>
      <c r="E38" s="263"/>
      <c r="F38" s="258"/>
      <c r="G38" s="259"/>
      <c r="H38" s="260"/>
    </row>
    <row r="39" spans="1:18" ht="13.8">
      <c r="A39" s="235" t="s">
        <v>115</v>
      </c>
      <c r="B39" s="264" t="s">
        <v>116</v>
      </c>
      <c r="C39" s="159">
        <f>C40+C41+C43</f>
        <v>0</v>
      </c>
      <c r="D39" s="159">
        <f>D40+D41+D43</f>
        <v>0</v>
      </c>
      <c r="E39" s="445" t="s">
        <v>117</v>
      </c>
      <c r="F39" s="261" t="s">
        <v>118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3.8">
      <c r="A40" s="235" t="s">
        <v>119</v>
      </c>
      <c r="B40" s="264" t="s">
        <v>120</v>
      </c>
      <c r="C40" s="151"/>
      <c r="D40" s="151"/>
      <c r="E40" s="243"/>
      <c r="F40" s="262"/>
      <c r="G40" s="255"/>
      <c r="H40" s="256"/>
    </row>
    <row r="41" spans="1:18" ht="13.8">
      <c r="A41" s="235" t="s">
        <v>121</v>
      </c>
      <c r="B41" s="264" t="s">
        <v>122</v>
      </c>
      <c r="C41" s="151"/>
      <c r="D41" s="151"/>
      <c r="E41" s="445" t="s">
        <v>123</v>
      </c>
      <c r="F41" s="265"/>
      <c r="G41" s="266"/>
      <c r="H41" s="267"/>
    </row>
    <row r="42" spans="1:18" ht="13.8">
      <c r="A42" s="235" t="s">
        <v>124</v>
      </c>
      <c r="B42" s="264" t="s">
        <v>125</v>
      </c>
      <c r="C42" s="160"/>
      <c r="D42" s="160"/>
      <c r="E42" s="237" t="s">
        <v>126</v>
      </c>
      <c r="F42" s="258"/>
      <c r="G42" s="259"/>
      <c r="H42" s="260"/>
    </row>
    <row r="43" spans="1:18" ht="13.8">
      <c r="A43" s="235" t="s">
        <v>127</v>
      </c>
      <c r="B43" s="264" t="s">
        <v>128</v>
      </c>
      <c r="C43" s="151"/>
      <c r="D43" s="151"/>
      <c r="E43" s="243" t="s">
        <v>129</v>
      </c>
      <c r="F43" s="242" t="s">
        <v>130</v>
      </c>
      <c r="G43" s="152"/>
      <c r="H43" s="152"/>
      <c r="M43" s="157"/>
    </row>
    <row r="44" spans="1:18" ht="13.8">
      <c r="A44" s="235" t="s">
        <v>131</v>
      </c>
      <c r="B44" s="264" t="s">
        <v>132</v>
      </c>
      <c r="C44" s="151"/>
      <c r="D44" s="151"/>
      <c r="E44" s="268" t="s">
        <v>133</v>
      </c>
      <c r="F44" s="242" t="s">
        <v>134</v>
      </c>
      <c r="G44" s="152">
        <v>3520</v>
      </c>
      <c r="H44" s="152"/>
    </row>
    <row r="45" spans="1:18" ht="13.8">
      <c r="A45" s="235" t="s">
        <v>135</v>
      </c>
      <c r="B45" s="249" t="s">
        <v>136</v>
      </c>
      <c r="C45" s="155">
        <f>C34+C39+C44</f>
        <v>0</v>
      </c>
      <c r="D45" s="155">
        <f>D34+D39+D44</f>
        <v>0</v>
      </c>
      <c r="E45" s="251" t="s">
        <v>137</v>
      </c>
      <c r="F45" s="242" t="s">
        <v>138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3.8">
      <c r="A46" s="235" t="s">
        <v>139</v>
      </c>
      <c r="B46" s="241"/>
      <c r="C46" s="252"/>
      <c r="D46" s="155"/>
      <c r="E46" s="237" t="s">
        <v>140</v>
      </c>
      <c r="F46" s="242" t="s">
        <v>141</v>
      </c>
      <c r="G46" s="152"/>
      <c r="H46" s="152"/>
    </row>
    <row r="47" spans="1:18" ht="13.8">
      <c r="A47" s="235" t="s">
        <v>142</v>
      </c>
      <c r="B47" s="241" t="s">
        <v>143</v>
      </c>
      <c r="C47" s="151">
        <v>880</v>
      </c>
      <c r="D47" s="151"/>
      <c r="E47" s="251" t="s">
        <v>144</v>
      </c>
      <c r="F47" s="242" t="s">
        <v>145</v>
      </c>
      <c r="G47" s="152"/>
      <c r="H47" s="152"/>
      <c r="M47" s="157"/>
    </row>
    <row r="48" spans="1:18" ht="13.8">
      <c r="A48" s="235" t="s">
        <v>146</v>
      </c>
      <c r="B48" s="244" t="s">
        <v>147</v>
      </c>
      <c r="C48" s="151"/>
      <c r="D48" s="151"/>
      <c r="E48" s="237" t="s">
        <v>148</v>
      </c>
      <c r="F48" s="242" t="s">
        <v>149</v>
      </c>
      <c r="G48" s="152"/>
      <c r="H48" s="152">
        <v>4401</v>
      </c>
    </row>
    <row r="49" spans="1:18" ht="13.8">
      <c r="A49" s="235" t="s">
        <v>150</v>
      </c>
      <c r="B49" s="241" t="s">
        <v>151</v>
      </c>
      <c r="C49" s="151"/>
      <c r="D49" s="151"/>
      <c r="E49" s="251" t="s">
        <v>50</v>
      </c>
      <c r="F49" s="245" t="s">
        <v>152</v>
      </c>
      <c r="G49" s="154">
        <f>SUM(G43:G48)</f>
        <v>3520</v>
      </c>
      <c r="H49" s="154">
        <f>SUM(H43:H48)</f>
        <v>4401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3.8">
      <c r="A50" s="235" t="s">
        <v>77</v>
      </c>
      <c r="B50" s="241" t="s">
        <v>153</v>
      </c>
      <c r="C50" s="151"/>
      <c r="D50" s="151"/>
      <c r="E50" s="237"/>
      <c r="F50" s="242"/>
      <c r="G50" s="252"/>
      <c r="H50" s="154"/>
    </row>
    <row r="51" spans="1:18" ht="13.8">
      <c r="A51" s="235" t="s">
        <v>154</v>
      </c>
      <c r="B51" s="249" t="s">
        <v>155</v>
      </c>
      <c r="C51" s="155">
        <f>SUM(C47:C50)</f>
        <v>880</v>
      </c>
      <c r="D51" s="155">
        <f>SUM(D47:D50)</f>
        <v>0</v>
      </c>
      <c r="E51" s="251" t="s">
        <v>156</v>
      </c>
      <c r="F51" s="245" t="s">
        <v>157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3.8">
      <c r="A52" s="235" t="s">
        <v>158</v>
      </c>
      <c r="B52" s="249"/>
      <c r="C52" s="252"/>
      <c r="D52" s="155"/>
      <c r="E52" s="237" t="s">
        <v>159</v>
      </c>
      <c r="F52" s="245" t="s">
        <v>160</v>
      </c>
      <c r="G52" s="152"/>
      <c r="H52" s="152"/>
    </row>
    <row r="53" spans="1:18" ht="13.8">
      <c r="A53" s="235" t="s">
        <v>161</v>
      </c>
      <c r="B53" s="249" t="s">
        <v>162</v>
      </c>
      <c r="C53" s="151"/>
      <c r="D53" s="151"/>
      <c r="E53" s="237" t="s">
        <v>163</v>
      </c>
      <c r="F53" s="245" t="s">
        <v>164</v>
      </c>
      <c r="G53" s="152"/>
      <c r="H53" s="152"/>
    </row>
    <row r="54" spans="1:18" ht="13.8">
      <c r="A54" s="235" t="s">
        <v>165</v>
      </c>
      <c r="B54" s="249" t="s">
        <v>166</v>
      </c>
      <c r="C54" s="151">
        <v>26</v>
      </c>
      <c r="D54" s="151">
        <v>26</v>
      </c>
      <c r="E54" s="237" t="s">
        <v>167</v>
      </c>
      <c r="F54" s="245" t="s">
        <v>168</v>
      </c>
      <c r="G54" s="152"/>
      <c r="H54" s="152"/>
    </row>
    <row r="55" spans="1:18" ht="26.4">
      <c r="A55" s="269" t="s">
        <v>169</v>
      </c>
      <c r="B55" s="270" t="s">
        <v>170</v>
      </c>
      <c r="C55" s="155">
        <f>C19+C20+C21+C27+C32+C45+C51+C53+C54</f>
        <v>5814</v>
      </c>
      <c r="D55" s="155">
        <f>D19+D20+D21+D27+D32+D45+D51+D53+D54</f>
        <v>5183</v>
      </c>
      <c r="E55" s="237" t="s">
        <v>171</v>
      </c>
      <c r="F55" s="261" t="s">
        <v>172</v>
      </c>
      <c r="G55" s="154">
        <f>G49+G51+G52+G53+G54</f>
        <v>3520</v>
      </c>
      <c r="H55" s="154">
        <f>H49+H51+H52+H53+H54</f>
        <v>4401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3.8">
      <c r="A56" s="447" t="s">
        <v>173</v>
      </c>
      <c r="B56" s="244"/>
      <c r="C56" s="252"/>
      <c r="D56" s="155"/>
      <c r="E56" s="237"/>
      <c r="F56" s="271"/>
      <c r="G56" s="252"/>
      <c r="H56" s="154"/>
    </row>
    <row r="57" spans="1:18" ht="13.8">
      <c r="A57" s="235" t="s">
        <v>174</v>
      </c>
      <c r="B57" s="241"/>
      <c r="C57" s="252"/>
      <c r="D57" s="155"/>
      <c r="E57" s="450" t="s">
        <v>175</v>
      </c>
      <c r="F57" s="271"/>
      <c r="G57" s="252"/>
      <c r="H57" s="154"/>
      <c r="M57" s="157"/>
    </row>
    <row r="58" spans="1:18" ht="13.8">
      <c r="A58" s="235" t="s">
        <v>176</v>
      </c>
      <c r="B58" s="241" t="s">
        <v>177</v>
      </c>
      <c r="C58" s="151"/>
      <c r="D58" s="151"/>
      <c r="E58" s="237" t="s">
        <v>126</v>
      </c>
      <c r="F58" s="272"/>
      <c r="G58" s="252"/>
      <c r="H58" s="154"/>
    </row>
    <row r="59" spans="1:18" ht="13.8">
      <c r="A59" s="235" t="s">
        <v>178</v>
      </c>
      <c r="B59" s="241" t="s">
        <v>179</v>
      </c>
      <c r="C59" s="151"/>
      <c r="D59" s="151"/>
      <c r="E59" s="251" t="s">
        <v>180</v>
      </c>
      <c r="F59" s="242" t="s">
        <v>181</v>
      </c>
      <c r="G59" s="152"/>
      <c r="H59" s="152"/>
      <c r="M59" s="157"/>
    </row>
    <row r="60" spans="1:18" ht="13.8">
      <c r="A60" s="235" t="s">
        <v>182</v>
      </c>
      <c r="B60" s="241" t="s">
        <v>183</v>
      </c>
      <c r="C60" s="151"/>
      <c r="D60" s="151"/>
      <c r="E60" s="237" t="s">
        <v>184</v>
      </c>
      <c r="F60" s="242" t="s">
        <v>185</v>
      </c>
      <c r="G60" s="152"/>
      <c r="H60" s="152"/>
    </row>
    <row r="61" spans="1:18" ht="13.8">
      <c r="A61" s="235" t="s">
        <v>186</v>
      </c>
      <c r="B61" s="244" t="s">
        <v>187</v>
      </c>
      <c r="C61" s="151"/>
      <c r="D61" s="151"/>
      <c r="E61" s="243" t="s">
        <v>188</v>
      </c>
      <c r="F61" s="272" t="s">
        <v>189</v>
      </c>
      <c r="G61" s="154">
        <f>SUM(G62:G68)</f>
        <v>61</v>
      </c>
      <c r="H61" s="154">
        <f>SUM(H62:H68)</f>
        <v>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3.8">
      <c r="A62" s="235" t="s">
        <v>190</v>
      </c>
      <c r="B62" s="244" t="s">
        <v>191</v>
      </c>
      <c r="C62" s="151"/>
      <c r="D62" s="151"/>
      <c r="E62" s="243" t="s">
        <v>192</v>
      </c>
      <c r="F62" s="242" t="s">
        <v>193</v>
      </c>
      <c r="G62" s="152"/>
      <c r="H62" s="152"/>
    </row>
    <row r="63" spans="1:18" ht="13.8">
      <c r="A63" s="235" t="s">
        <v>194</v>
      </c>
      <c r="B63" s="241" t="s">
        <v>195</v>
      </c>
      <c r="C63" s="151"/>
      <c r="D63" s="151"/>
      <c r="E63" s="237" t="s">
        <v>196</v>
      </c>
      <c r="F63" s="242" t="s">
        <v>197</v>
      </c>
      <c r="G63" s="152"/>
      <c r="H63" s="152"/>
      <c r="M63" s="157"/>
    </row>
    <row r="64" spans="1:18" ht="13.8">
      <c r="A64" s="235" t="s">
        <v>50</v>
      </c>
      <c r="B64" s="249" t="s">
        <v>198</v>
      </c>
      <c r="C64" s="155">
        <f>SUM(C58:C63)</f>
        <v>0</v>
      </c>
      <c r="D64" s="155">
        <f>SUM(D58:D63)</f>
        <v>0</v>
      </c>
      <c r="E64" s="237" t="s">
        <v>199</v>
      </c>
      <c r="F64" s="242" t="s">
        <v>200</v>
      </c>
      <c r="G64" s="152">
        <v>5</v>
      </c>
      <c r="H64" s="152">
        <v>3</v>
      </c>
      <c r="I64" s="290"/>
      <c r="J64" s="290"/>
      <c r="K64" s="290"/>
      <c r="L64" s="290"/>
      <c r="M64" s="290"/>
      <c r="N64" s="290"/>
      <c r="O64" s="290"/>
    </row>
    <row r="65" spans="1:18" ht="13.8">
      <c r="A65" s="235"/>
      <c r="B65" s="249"/>
      <c r="C65" s="252"/>
      <c r="D65" s="155"/>
      <c r="E65" s="237" t="s">
        <v>201</v>
      </c>
      <c r="F65" s="242" t="s">
        <v>202</v>
      </c>
      <c r="G65" s="152"/>
      <c r="H65" s="152"/>
    </row>
    <row r="66" spans="1:18" ht="13.8">
      <c r="A66" s="235" t="s">
        <v>203</v>
      </c>
      <c r="B66" s="241"/>
      <c r="C66" s="252"/>
      <c r="D66" s="155"/>
      <c r="E66" s="237" t="s">
        <v>204</v>
      </c>
      <c r="F66" s="242" t="s">
        <v>205</v>
      </c>
      <c r="G66" s="152"/>
      <c r="H66" s="152"/>
    </row>
    <row r="67" spans="1:18" ht="13.8">
      <c r="A67" s="235" t="s">
        <v>206</v>
      </c>
      <c r="B67" s="241" t="s">
        <v>207</v>
      </c>
      <c r="C67" s="151"/>
      <c r="D67" s="151"/>
      <c r="E67" s="237" t="s">
        <v>208</v>
      </c>
      <c r="F67" s="242" t="s">
        <v>209</v>
      </c>
      <c r="G67" s="152"/>
      <c r="H67" s="152"/>
    </row>
    <row r="68" spans="1:18" ht="13.8">
      <c r="A68" s="235" t="s">
        <v>210</v>
      </c>
      <c r="B68" s="241" t="s">
        <v>211</v>
      </c>
      <c r="C68" s="151">
        <v>320</v>
      </c>
      <c r="D68" s="151">
        <v>33</v>
      </c>
      <c r="E68" s="237" t="s">
        <v>212</v>
      </c>
      <c r="F68" s="242" t="s">
        <v>213</v>
      </c>
      <c r="G68" s="152">
        <v>56</v>
      </c>
      <c r="H68" s="152"/>
    </row>
    <row r="69" spans="1:18" ht="13.8">
      <c r="A69" s="235" t="s">
        <v>214</v>
      </c>
      <c r="B69" s="241" t="s">
        <v>215</v>
      </c>
      <c r="C69" s="151"/>
      <c r="D69" s="151"/>
      <c r="E69" s="251" t="s">
        <v>77</v>
      </c>
      <c r="F69" s="242" t="s">
        <v>216</v>
      </c>
      <c r="G69" s="152">
        <v>13</v>
      </c>
      <c r="H69" s="152"/>
    </row>
    <row r="70" spans="1:18" ht="13.8">
      <c r="A70" s="235" t="s">
        <v>217</v>
      </c>
      <c r="B70" s="241" t="s">
        <v>218</v>
      </c>
      <c r="C70" s="151"/>
      <c r="D70" s="151"/>
      <c r="E70" s="237" t="s">
        <v>219</v>
      </c>
      <c r="F70" s="242" t="s">
        <v>220</v>
      </c>
      <c r="G70" s="152"/>
      <c r="H70" s="152"/>
    </row>
    <row r="71" spans="1:18" ht="13.8">
      <c r="A71" s="235" t="s">
        <v>221</v>
      </c>
      <c r="B71" s="241" t="s">
        <v>222</v>
      </c>
      <c r="C71" s="151"/>
      <c r="D71" s="151"/>
      <c r="E71" s="253" t="s">
        <v>45</v>
      </c>
      <c r="F71" s="273" t="s">
        <v>223</v>
      </c>
      <c r="G71" s="161">
        <f>G59+G60+G61+G69+G70</f>
        <v>74</v>
      </c>
      <c r="H71" s="161">
        <f>H59+H60+H61+H69+H70</f>
        <v>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3.8">
      <c r="A72" s="235" t="s">
        <v>224</v>
      </c>
      <c r="B72" s="241" t="s">
        <v>225</v>
      </c>
      <c r="C72" s="151"/>
      <c r="D72" s="151"/>
      <c r="E72" s="243"/>
      <c r="F72" s="274"/>
      <c r="G72" s="275"/>
      <c r="H72" s="276"/>
    </row>
    <row r="73" spans="1:18" ht="13.8">
      <c r="A73" s="235" t="s">
        <v>226</v>
      </c>
      <c r="B73" s="241" t="s">
        <v>227</v>
      </c>
      <c r="C73" s="151"/>
      <c r="D73" s="151"/>
      <c r="E73" s="163"/>
      <c r="F73" s="277"/>
      <c r="G73" s="278"/>
      <c r="H73" s="279"/>
    </row>
    <row r="74" spans="1:18" ht="13.8">
      <c r="A74" s="235" t="s">
        <v>228</v>
      </c>
      <c r="B74" s="241" t="s">
        <v>229</v>
      </c>
      <c r="C74" s="151"/>
      <c r="D74" s="151">
        <v>20</v>
      </c>
      <c r="E74" s="237" t="s">
        <v>230</v>
      </c>
      <c r="F74" s="280" t="s">
        <v>231</v>
      </c>
      <c r="G74" s="152"/>
      <c r="H74" s="152"/>
    </row>
    <row r="75" spans="1:18" ht="13.8">
      <c r="A75" s="235" t="s">
        <v>75</v>
      </c>
      <c r="B75" s="249" t="s">
        <v>232</v>
      </c>
      <c r="C75" s="155">
        <f>SUM(C67:C74)</f>
        <v>320</v>
      </c>
      <c r="D75" s="155">
        <f>SUM(D67:D74)</f>
        <v>53</v>
      </c>
      <c r="E75" s="251" t="s">
        <v>159</v>
      </c>
      <c r="F75" s="245" t="s">
        <v>233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3.8">
      <c r="A76" s="235"/>
      <c r="B76" s="241"/>
      <c r="C76" s="252"/>
      <c r="D76" s="155"/>
      <c r="E76" s="237" t="s">
        <v>234</v>
      </c>
      <c r="F76" s="245" t="s">
        <v>235</v>
      </c>
      <c r="G76" s="152"/>
      <c r="H76" s="152"/>
    </row>
    <row r="77" spans="1:18" ht="13.8">
      <c r="A77" s="235" t="s">
        <v>236</v>
      </c>
      <c r="B77" s="241"/>
      <c r="C77" s="252"/>
      <c r="D77" s="155"/>
      <c r="E77" s="237"/>
      <c r="F77" s="281"/>
      <c r="G77" s="282"/>
      <c r="H77" s="283"/>
      <c r="M77" s="157"/>
    </row>
    <row r="78" spans="1:18" ht="13.8">
      <c r="A78" s="235" t="s">
        <v>237</v>
      </c>
      <c r="B78" s="241" t="s">
        <v>238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3.8">
      <c r="A79" s="235" t="s">
        <v>239</v>
      </c>
      <c r="B79" s="241" t="s">
        <v>240</v>
      </c>
      <c r="C79" s="151"/>
      <c r="D79" s="151"/>
      <c r="E79" s="251" t="s">
        <v>241</v>
      </c>
      <c r="F79" s="261" t="s">
        <v>242</v>
      </c>
      <c r="G79" s="162">
        <f>G71+G74+G75+G76</f>
        <v>74</v>
      </c>
      <c r="H79" s="162">
        <f>H71+H74+H75+H76</f>
        <v>3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3.8">
      <c r="A80" s="235" t="s">
        <v>243</v>
      </c>
      <c r="B80" s="241" t="s">
        <v>244</v>
      </c>
      <c r="C80" s="151"/>
      <c r="D80" s="151"/>
      <c r="E80" s="237"/>
      <c r="F80" s="284"/>
      <c r="G80" s="285"/>
      <c r="H80" s="286"/>
    </row>
    <row r="81" spans="1:18" ht="13.8">
      <c r="A81" s="235" t="s">
        <v>245</v>
      </c>
      <c r="B81" s="241" t="s">
        <v>246</v>
      </c>
      <c r="C81" s="151"/>
      <c r="D81" s="151"/>
      <c r="E81" s="163"/>
      <c r="F81" s="285"/>
      <c r="G81" s="285"/>
      <c r="H81" s="286"/>
    </row>
    <row r="82" spans="1:18" ht="13.8">
      <c r="A82" s="235" t="s">
        <v>247</v>
      </c>
      <c r="B82" s="241" t="s">
        <v>248</v>
      </c>
      <c r="C82" s="151"/>
      <c r="D82" s="151"/>
      <c r="E82" s="263"/>
      <c r="F82" s="285"/>
      <c r="G82" s="285"/>
      <c r="H82" s="286"/>
    </row>
    <row r="83" spans="1:18" ht="13.8">
      <c r="A83" s="235" t="s">
        <v>131</v>
      </c>
      <c r="B83" s="241" t="s">
        <v>249</v>
      </c>
      <c r="C83" s="151"/>
      <c r="D83" s="151"/>
      <c r="E83" s="163"/>
      <c r="F83" s="285"/>
      <c r="G83" s="285"/>
      <c r="H83" s="286"/>
    </row>
    <row r="84" spans="1:18" ht="13.8">
      <c r="A84" s="235" t="s">
        <v>250</v>
      </c>
      <c r="B84" s="249" t="s">
        <v>251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3.8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3.8">
      <c r="A86" s="235" t="s">
        <v>252</v>
      </c>
      <c r="B86" s="241"/>
      <c r="C86" s="252"/>
      <c r="D86" s="155"/>
      <c r="E86" s="263"/>
      <c r="F86" s="285"/>
      <c r="G86" s="285"/>
      <c r="H86" s="286"/>
    </row>
    <row r="87" spans="1:18" ht="13.8">
      <c r="A87" s="235" t="s">
        <v>253</v>
      </c>
      <c r="B87" s="241" t="s">
        <v>254</v>
      </c>
      <c r="C87" s="151">
        <v>395</v>
      </c>
      <c r="D87" s="151">
        <v>416</v>
      </c>
      <c r="E87" s="163"/>
      <c r="F87" s="285"/>
      <c r="G87" s="285"/>
      <c r="H87" s="286"/>
      <c r="M87" s="157"/>
    </row>
    <row r="88" spans="1:18" ht="13.8">
      <c r="A88" s="235" t="s">
        <v>255</v>
      </c>
      <c r="B88" s="241" t="s">
        <v>256</v>
      </c>
      <c r="C88" s="151">
        <v>741</v>
      </c>
      <c r="D88" s="151">
        <v>1817</v>
      </c>
      <c r="E88" s="263"/>
      <c r="F88" s="285"/>
      <c r="G88" s="285"/>
      <c r="H88" s="286"/>
    </row>
    <row r="89" spans="1:18" ht="13.8">
      <c r="A89" s="235" t="s">
        <v>257</v>
      </c>
      <c r="B89" s="241" t="s">
        <v>258</v>
      </c>
      <c r="C89" s="151"/>
      <c r="D89" s="151"/>
      <c r="E89" s="263"/>
      <c r="F89" s="285"/>
      <c r="G89" s="285"/>
      <c r="H89" s="286"/>
      <c r="M89" s="157"/>
    </row>
    <row r="90" spans="1:18" ht="13.8">
      <c r="A90" s="235" t="s">
        <v>259</v>
      </c>
      <c r="B90" s="241" t="s">
        <v>260</v>
      </c>
      <c r="C90" s="151"/>
      <c r="D90" s="151"/>
      <c r="E90" s="263"/>
      <c r="F90" s="285"/>
      <c r="G90" s="285"/>
      <c r="H90" s="286"/>
    </row>
    <row r="91" spans="1:18" ht="13.8">
      <c r="A91" s="235" t="s">
        <v>261</v>
      </c>
      <c r="B91" s="249" t="s">
        <v>262</v>
      </c>
      <c r="C91" s="155">
        <f>SUM(C87:C90)</f>
        <v>1136</v>
      </c>
      <c r="D91" s="155">
        <f>SUM(D87:D90)</f>
        <v>2233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3.8">
      <c r="A92" s="235" t="s">
        <v>263</v>
      </c>
      <c r="B92" s="249" t="s">
        <v>264</v>
      </c>
      <c r="C92" s="151">
        <v>8</v>
      </c>
      <c r="D92" s="151">
        <v>5</v>
      </c>
      <c r="E92" s="263"/>
      <c r="F92" s="285"/>
      <c r="G92" s="285"/>
      <c r="H92" s="286"/>
    </row>
    <row r="93" spans="1:18" ht="13.8">
      <c r="A93" s="235" t="s">
        <v>265</v>
      </c>
      <c r="B93" s="287" t="s">
        <v>266</v>
      </c>
      <c r="C93" s="155">
        <f>C64+C75+C84+C91+C92</f>
        <v>1464</v>
      </c>
      <c r="D93" s="155">
        <f>D64+D75+D84+D91+D92</f>
        <v>2291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7" thickBot="1">
      <c r="A94" s="448" t="s">
        <v>267</v>
      </c>
      <c r="B94" s="288" t="s">
        <v>268</v>
      </c>
      <c r="C94" s="164">
        <f>C93+C55</f>
        <v>7278</v>
      </c>
      <c r="D94" s="164">
        <f>D93+D55</f>
        <v>7474</v>
      </c>
      <c r="E94" s="449" t="s">
        <v>269</v>
      </c>
      <c r="F94" s="289" t="s">
        <v>270</v>
      </c>
      <c r="G94" s="165">
        <f>G36+G39+G55+G79</f>
        <v>7278</v>
      </c>
      <c r="H94" s="165">
        <f>H36+H39+H55+H79</f>
        <v>7474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3.8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3.8">
      <c r="A96" s="431" t="s">
        <v>846</v>
      </c>
      <c r="B96" s="432"/>
      <c r="C96" s="150"/>
      <c r="D96" s="150"/>
      <c r="E96" s="433"/>
      <c r="F96" s="170"/>
      <c r="G96" s="171"/>
      <c r="H96" s="172"/>
      <c r="M96" s="157"/>
    </row>
    <row r="97" spans="1:13" ht="13.8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3.8">
      <c r="A98" s="45" t="s">
        <v>862</v>
      </c>
      <c r="B98" s="432"/>
      <c r="C98" s="580" t="s">
        <v>866</v>
      </c>
      <c r="D98" s="580"/>
      <c r="E98" s="580"/>
      <c r="F98" s="170"/>
      <c r="G98" s="171"/>
      <c r="H98" s="172"/>
      <c r="M98" s="157"/>
    </row>
    <row r="99" spans="1:13" ht="13.8">
      <c r="C99" s="45"/>
      <c r="D99" s="1"/>
      <c r="E99" s="45"/>
      <c r="F99" s="170"/>
      <c r="G99" s="171"/>
      <c r="H99" s="172"/>
    </row>
    <row r="100" spans="1:13" ht="13.8">
      <c r="A100" s="173"/>
      <c r="B100" s="173"/>
      <c r="C100" s="580" t="s">
        <v>863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31" workbookViewId="0">
      <selection activeCell="D52" sqref="D52"/>
    </sheetView>
  </sheetViews>
  <sheetFormatPr defaultColWidth="9.33203125" defaultRowHeight="12"/>
  <cols>
    <col min="1" max="1" width="48.109375" style="568" customWidth="1"/>
    <col min="2" max="2" width="12.10937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09375" style="545" customWidth="1"/>
    <col min="9" max="16384" width="9.33203125" style="545"/>
  </cols>
  <sheetData>
    <row r="1" spans="1:18">
      <c r="A1" s="463" t="s">
        <v>272</v>
      </c>
      <c r="B1" s="463"/>
      <c r="C1" s="464"/>
      <c r="D1" s="465"/>
      <c r="E1" s="466"/>
      <c r="F1" s="466"/>
      <c r="G1" s="544"/>
      <c r="H1" s="544"/>
    </row>
    <row r="2" spans="1:18" ht="13.8">
      <c r="A2" s="467" t="s">
        <v>1</v>
      </c>
      <c r="B2" s="585" t="str">
        <f>'справка №1-БАЛАНС'!E3</f>
        <v>СЪН ПАУЪР 4000  ООД</v>
      </c>
      <c r="C2" s="585"/>
      <c r="D2" s="585"/>
      <c r="E2" s="585"/>
      <c r="F2" s="587" t="s">
        <v>2</v>
      </c>
      <c r="G2" s="587"/>
      <c r="H2" s="526">
        <f>'справка №1-БАЛАНС'!H3</f>
        <v>201505915</v>
      </c>
    </row>
    <row r="3" spans="1:18" ht="13.8">
      <c r="A3" s="467" t="s">
        <v>273</v>
      </c>
      <c r="B3" s="585" t="str">
        <f>'справка №1-БАЛАНС'!E4</f>
        <v>неконсолидиран отчет</v>
      </c>
      <c r="C3" s="585"/>
      <c r="D3" s="585"/>
      <c r="E3" s="585"/>
      <c r="F3" s="546" t="s">
        <v>3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4</v>
      </c>
      <c r="B4" s="586" t="str">
        <f>'справка №1-БАЛАНС'!E5</f>
        <v>01.01.2017-30.06.2017</v>
      </c>
      <c r="C4" s="586"/>
      <c r="D4" s="586"/>
      <c r="E4" s="314"/>
      <c r="F4" s="466"/>
      <c r="G4" s="544"/>
      <c r="H4" s="547" t="s">
        <v>274</v>
      </c>
    </row>
    <row r="5" spans="1:18" ht="22.8">
      <c r="A5" s="292" t="s">
        <v>275</v>
      </c>
      <c r="B5" s="293" t="s">
        <v>7</v>
      </c>
      <c r="C5" s="292" t="s">
        <v>8</v>
      </c>
      <c r="D5" s="294" t="s">
        <v>12</v>
      </c>
      <c r="E5" s="292" t="s">
        <v>276</v>
      </c>
      <c r="F5" s="293" t="s">
        <v>7</v>
      </c>
      <c r="G5" s="292" t="s">
        <v>8</v>
      </c>
      <c r="H5" s="292" t="s">
        <v>12</v>
      </c>
    </row>
    <row r="6" spans="1:18">
      <c r="A6" s="295" t="s">
        <v>13</v>
      </c>
      <c r="B6" s="295" t="s">
        <v>14</v>
      </c>
      <c r="C6" s="295">
        <v>1</v>
      </c>
      <c r="D6" s="295">
        <v>2</v>
      </c>
      <c r="E6" s="295" t="s">
        <v>13</v>
      </c>
      <c r="F6" s="292" t="s">
        <v>14</v>
      </c>
      <c r="G6" s="292">
        <v>1</v>
      </c>
      <c r="H6" s="292">
        <v>2</v>
      </c>
    </row>
    <row r="7" spans="1:18">
      <c r="A7" s="127" t="s">
        <v>277</v>
      </c>
      <c r="B7" s="127"/>
      <c r="C7" s="52"/>
      <c r="D7" s="52"/>
      <c r="E7" s="127" t="s">
        <v>278</v>
      </c>
      <c r="F7" s="304"/>
      <c r="G7" s="548"/>
      <c r="H7" s="548"/>
    </row>
    <row r="8" spans="1:18">
      <c r="A8" s="296" t="s">
        <v>279</v>
      </c>
      <c r="B8" s="296"/>
      <c r="C8" s="297"/>
      <c r="D8" s="50"/>
      <c r="E8" s="296" t="s">
        <v>280</v>
      </c>
      <c r="F8" s="304"/>
      <c r="G8" s="548"/>
      <c r="H8" s="548"/>
    </row>
    <row r="9" spans="1:18">
      <c r="A9" s="298" t="s">
        <v>281</v>
      </c>
      <c r="B9" s="299" t="s">
        <v>282</v>
      </c>
      <c r="C9" s="46">
        <v>3</v>
      </c>
      <c r="D9" s="46">
        <v>7</v>
      </c>
      <c r="E9" s="298" t="s">
        <v>283</v>
      </c>
      <c r="F9" s="549" t="s">
        <v>284</v>
      </c>
      <c r="G9" s="550">
        <v>1104</v>
      </c>
      <c r="H9" s="550">
        <v>2063</v>
      </c>
    </row>
    <row r="10" spans="1:18">
      <c r="A10" s="298" t="s">
        <v>285</v>
      </c>
      <c r="B10" s="299" t="s">
        <v>286</v>
      </c>
      <c r="C10" s="46">
        <v>96</v>
      </c>
      <c r="D10" s="46">
        <v>190</v>
      </c>
      <c r="E10" s="298" t="s">
        <v>287</v>
      </c>
      <c r="F10" s="549" t="s">
        <v>288</v>
      </c>
      <c r="G10" s="550"/>
      <c r="H10" s="550"/>
    </row>
    <row r="11" spans="1:18">
      <c r="A11" s="298" t="s">
        <v>289</v>
      </c>
      <c r="B11" s="299" t="s">
        <v>290</v>
      </c>
      <c r="C11" s="46">
        <v>249</v>
      </c>
      <c r="D11" s="46">
        <v>498</v>
      </c>
      <c r="E11" s="300" t="s">
        <v>291</v>
      </c>
      <c r="F11" s="549" t="s">
        <v>292</v>
      </c>
      <c r="G11" s="550"/>
      <c r="H11" s="550"/>
    </row>
    <row r="12" spans="1:18">
      <c r="A12" s="298" t="s">
        <v>293</v>
      </c>
      <c r="B12" s="299" t="s">
        <v>294</v>
      </c>
      <c r="C12" s="46"/>
      <c r="D12" s="46"/>
      <c r="E12" s="300" t="s">
        <v>77</v>
      </c>
      <c r="F12" s="549" t="s">
        <v>295</v>
      </c>
      <c r="G12" s="550"/>
      <c r="H12" s="550"/>
    </row>
    <row r="13" spans="1:18">
      <c r="A13" s="298" t="s">
        <v>296</v>
      </c>
      <c r="B13" s="299" t="s">
        <v>297</v>
      </c>
      <c r="C13" s="46"/>
      <c r="D13" s="46"/>
      <c r="E13" s="301" t="s">
        <v>50</v>
      </c>
      <c r="F13" s="551" t="s">
        <v>298</v>
      </c>
      <c r="G13" s="548">
        <f>SUM(G9:G12)</f>
        <v>1104</v>
      </c>
      <c r="H13" s="548">
        <f>SUM(H9:H12)</f>
        <v>2063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299</v>
      </c>
      <c r="B14" s="299" t="s">
        <v>300</v>
      </c>
      <c r="C14" s="46"/>
      <c r="D14" s="46"/>
      <c r="E14" s="300"/>
      <c r="F14" s="552"/>
      <c r="G14" s="553"/>
      <c r="H14" s="553"/>
    </row>
    <row r="15" spans="1:18" ht="24">
      <c r="A15" s="298" t="s">
        <v>301</v>
      </c>
      <c r="B15" s="299" t="s">
        <v>302</v>
      </c>
      <c r="C15" s="47"/>
      <c r="D15" s="47"/>
      <c r="E15" s="296" t="s">
        <v>303</v>
      </c>
      <c r="F15" s="554" t="s">
        <v>304</v>
      </c>
      <c r="G15" s="550"/>
      <c r="H15" s="550"/>
    </row>
    <row r="16" spans="1:18">
      <c r="A16" s="298" t="s">
        <v>305</v>
      </c>
      <c r="B16" s="299" t="s">
        <v>306</v>
      </c>
      <c r="C16" s="47">
        <v>55</v>
      </c>
      <c r="D16" s="47">
        <v>102</v>
      </c>
      <c r="E16" s="298" t="s">
        <v>307</v>
      </c>
      <c r="F16" s="552" t="s">
        <v>308</v>
      </c>
      <c r="G16" s="555"/>
      <c r="H16" s="555"/>
    </row>
    <row r="17" spans="1:18">
      <c r="A17" s="302" t="s">
        <v>309</v>
      </c>
      <c r="B17" s="299" t="s">
        <v>310</v>
      </c>
      <c r="C17" s="48"/>
      <c r="D17" s="48"/>
      <c r="E17" s="296"/>
      <c r="F17" s="304"/>
      <c r="G17" s="553"/>
      <c r="H17" s="553"/>
    </row>
    <row r="18" spans="1:18">
      <c r="A18" s="302" t="s">
        <v>311</v>
      </c>
      <c r="B18" s="299" t="s">
        <v>312</v>
      </c>
      <c r="C18" s="48"/>
      <c r="D18" s="48"/>
      <c r="E18" s="296" t="s">
        <v>313</v>
      </c>
      <c r="F18" s="304"/>
      <c r="G18" s="553"/>
      <c r="H18" s="553"/>
    </row>
    <row r="19" spans="1:18">
      <c r="A19" s="301" t="s">
        <v>50</v>
      </c>
      <c r="B19" s="303" t="s">
        <v>314</v>
      </c>
      <c r="C19" s="49">
        <f>SUM(C9:C15)+C16</f>
        <v>403</v>
      </c>
      <c r="D19" s="49">
        <f>SUM(D9:D15)+D16</f>
        <v>797</v>
      </c>
      <c r="E19" s="304" t="s">
        <v>315</v>
      </c>
      <c r="F19" s="552" t="s">
        <v>316</v>
      </c>
      <c r="G19" s="550"/>
      <c r="H19" s="550">
        <v>23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317</v>
      </c>
      <c r="F20" s="552" t="s">
        <v>318</v>
      </c>
      <c r="G20" s="550"/>
      <c r="H20" s="550"/>
    </row>
    <row r="21" spans="1:18" ht="24">
      <c r="A21" s="296" t="s">
        <v>319</v>
      </c>
      <c r="B21" s="305"/>
      <c r="C21" s="315"/>
      <c r="D21" s="315"/>
      <c r="E21" s="298" t="s">
        <v>320</v>
      </c>
      <c r="F21" s="552" t="s">
        <v>321</v>
      </c>
      <c r="G21" s="550"/>
      <c r="H21" s="550"/>
    </row>
    <row r="22" spans="1:18" ht="24">
      <c r="A22" s="304" t="s">
        <v>322</v>
      </c>
      <c r="B22" s="305" t="s">
        <v>323</v>
      </c>
      <c r="C22" s="46">
        <v>62</v>
      </c>
      <c r="D22" s="46">
        <v>193</v>
      </c>
      <c r="E22" s="304" t="s">
        <v>324</v>
      </c>
      <c r="F22" s="552" t="s">
        <v>325</v>
      </c>
      <c r="G22" s="550">
        <v>7</v>
      </c>
      <c r="H22" s="550"/>
    </row>
    <row r="23" spans="1:18" ht="24">
      <c r="A23" s="298" t="s">
        <v>326</v>
      </c>
      <c r="B23" s="305" t="s">
        <v>327</v>
      </c>
      <c r="C23" s="46"/>
      <c r="D23" s="46"/>
      <c r="E23" s="298" t="s">
        <v>328</v>
      </c>
      <c r="F23" s="552" t="s">
        <v>329</v>
      </c>
      <c r="G23" s="550"/>
      <c r="H23" s="550"/>
    </row>
    <row r="24" spans="1:18">
      <c r="A24" s="298" t="s">
        <v>330</v>
      </c>
      <c r="B24" s="305" t="s">
        <v>331</v>
      </c>
      <c r="C24" s="46">
        <v>21</v>
      </c>
      <c r="D24" s="46">
        <v>14</v>
      </c>
      <c r="E24" s="301" t="s">
        <v>102</v>
      </c>
      <c r="F24" s="554" t="s">
        <v>332</v>
      </c>
      <c r="G24" s="548">
        <f>SUM(G19:G23)</f>
        <v>7</v>
      </c>
      <c r="H24" s="548">
        <f>SUM(H19:H23)</f>
        <v>23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77</v>
      </c>
      <c r="B25" s="305" t="s">
        <v>333</v>
      </c>
      <c r="C25" s="46">
        <v>10</v>
      </c>
      <c r="D25" s="46"/>
      <c r="E25" s="302"/>
      <c r="F25" s="304"/>
      <c r="G25" s="553"/>
      <c r="H25" s="553"/>
    </row>
    <row r="26" spans="1:18">
      <c r="A26" s="301" t="s">
        <v>75</v>
      </c>
      <c r="B26" s="306" t="s">
        <v>334</v>
      </c>
      <c r="C26" s="49">
        <f>SUM(C22:C25)</f>
        <v>93</v>
      </c>
      <c r="D26" s="49">
        <f>SUM(D22:D25)</f>
        <v>207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335</v>
      </c>
      <c r="B28" s="293" t="s">
        <v>336</v>
      </c>
      <c r="C28" s="50">
        <f>C26+C19</f>
        <v>496</v>
      </c>
      <c r="D28" s="50">
        <f>D26+D19</f>
        <v>1004</v>
      </c>
      <c r="E28" s="127" t="s">
        <v>337</v>
      </c>
      <c r="F28" s="554" t="s">
        <v>338</v>
      </c>
      <c r="G28" s="548">
        <f>G13+G15+G24</f>
        <v>1111</v>
      </c>
      <c r="H28" s="548">
        <f>H13+H15+H24</f>
        <v>2086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339</v>
      </c>
      <c r="B30" s="293" t="s">
        <v>340</v>
      </c>
      <c r="C30" s="50">
        <f>IF((G28-C28)&gt;0,G28-C28,0)</f>
        <v>615</v>
      </c>
      <c r="D30" s="50">
        <f>IF((H28-D28)&gt;0,H28-D28,0)</f>
        <v>1082</v>
      </c>
      <c r="E30" s="127" t="s">
        <v>341</v>
      </c>
      <c r="F30" s="554" t="s">
        <v>342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847</v>
      </c>
      <c r="B31" s="306" t="s">
        <v>343</v>
      </c>
      <c r="C31" s="46"/>
      <c r="D31" s="46"/>
      <c r="E31" s="296" t="s">
        <v>850</v>
      </c>
      <c r="F31" s="552" t="s">
        <v>344</v>
      </c>
      <c r="G31" s="550"/>
      <c r="H31" s="550"/>
    </row>
    <row r="32" spans="1:18">
      <c r="A32" s="296" t="s">
        <v>345</v>
      </c>
      <c r="B32" s="307" t="s">
        <v>346</v>
      </c>
      <c r="C32" s="46"/>
      <c r="D32" s="46"/>
      <c r="E32" s="296" t="s">
        <v>347</v>
      </c>
      <c r="F32" s="552" t="s">
        <v>348</v>
      </c>
      <c r="G32" s="550"/>
      <c r="H32" s="550"/>
    </row>
    <row r="33" spans="1:18">
      <c r="A33" s="128" t="s">
        <v>349</v>
      </c>
      <c r="B33" s="306" t="s">
        <v>350</v>
      </c>
      <c r="C33" s="49">
        <f>C28-C31+C32</f>
        <v>496</v>
      </c>
      <c r="D33" s="49">
        <f>D28-D31+D32</f>
        <v>1004</v>
      </c>
      <c r="E33" s="127" t="s">
        <v>351</v>
      </c>
      <c r="F33" s="554" t="s">
        <v>352</v>
      </c>
      <c r="G33" s="53">
        <f>G32-G31+G28</f>
        <v>1111</v>
      </c>
      <c r="H33" s="53">
        <f>H32-H31+H28</f>
        <v>2086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353</v>
      </c>
      <c r="B34" s="293" t="s">
        <v>354</v>
      </c>
      <c r="C34" s="50">
        <f>IF((G33-C33)&gt;0,G33-C33,0)</f>
        <v>615</v>
      </c>
      <c r="D34" s="50">
        <f>IF((H33-D33)&gt;0,H33-D33,0)</f>
        <v>1082</v>
      </c>
      <c r="E34" s="128" t="s">
        <v>355</v>
      </c>
      <c r="F34" s="554" t="s">
        <v>356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357</v>
      </c>
      <c r="B35" s="306" t="s">
        <v>358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359</v>
      </c>
      <c r="B36" s="305" t="s">
        <v>360</v>
      </c>
      <c r="C36" s="46"/>
      <c r="D36" s="46"/>
      <c r="E36" s="308"/>
      <c r="F36" s="304"/>
      <c r="G36" s="553"/>
      <c r="H36" s="553"/>
    </row>
    <row r="37" spans="1:18" ht="24">
      <c r="A37" s="309" t="s">
        <v>361</v>
      </c>
      <c r="B37" s="310" t="s">
        <v>362</v>
      </c>
      <c r="C37" s="430"/>
      <c r="D37" s="430"/>
      <c r="E37" s="308"/>
      <c r="F37" s="557"/>
      <c r="G37" s="553"/>
      <c r="H37" s="553"/>
    </row>
    <row r="38" spans="1:18">
      <c r="A38" s="311" t="s">
        <v>363</v>
      </c>
      <c r="B38" s="310" t="s">
        <v>364</v>
      </c>
      <c r="C38" s="126"/>
      <c r="D38" s="126"/>
      <c r="E38" s="308"/>
      <c r="F38" s="557"/>
      <c r="G38" s="553"/>
      <c r="H38" s="553"/>
    </row>
    <row r="39" spans="1:18">
      <c r="A39" s="312" t="s">
        <v>365</v>
      </c>
      <c r="B39" s="129" t="s">
        <v>366</v>
      </c>
      <c r="C39" s="460">
        <f>+IF((G33-C33-C35)&gt;0,G33-C33-C35,0)</f>
        <v>615</v>
      </c>
      <c r="D39" s="460">
        <f>+IF((H33-D33-D35)&gt;0,H33-D33-D35,0)</f>
        <v>1082</v>
      </c>
      <c r="E39" s="313" t="s">
        <v>367</v>
      </c>
      <c r="F39" s="558" t="s">
        <v>368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369</v>
      </c>
      <c r="B40" s="295" t="s">
        <v>370</v>
      </c>
      <c r="C40" s="51"/>
      <c r="D40" s="51"/>
      <c r="E40" s="127" t="s">
        <v>369</v>
      </c>
      <c r="F40" s="558" t="s">
        <v>371</v>
      </c>
      <c r="G40" s="550"/>
      <c r="H40" s="550"/>
    </row>
    <row r="41" spans="1:18">
      <c r="A41" s="127" t="s">
        <v>372</v>
      </c>
      <c r="B41" s="292" t="s">
        <v>373</v>
      </c>
      <c r="C41" s="52">
        <f>IF(G39=0,IF(C39-C40&gt;0,C39-C40+G40,0),IF(G39-G40&lt;0,G40-G39+C39,0))</f>
        <v>615</v>
      </c>
      <c r="D41" s="52">
        <f>IF(H39=0,IF(D39-D40&gt;0,D39-D40+H40,0),IF(H39-H40&lt;0,H40-H39+D39,0))</f>
        <v>1082</v>
      </c>
      <c r="E41" s="127" t="s">
        <v>374</v>
      </c>
      <c r="F41" s="571" t="s">
        <v>375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376</v>
      </c>
      <c r="B42" s="292" t="s">
        <v>377</v>
      </c>
      <c r="C42" s="53">
        <f>C33+C35+C39</f>
        <v>1111</v>
      </c>
      <c r="D42" s="53">
        <f>D33+D35+D39</f>
        <v>2086</v>
      </c>
      <c r="E42" s="128" t="s">
        <v>378</v>
      </c>
      <c r="F42" s="129" t="s">
        <v>379</v>
      </c>
      <c r="G42" s="53">
        <f>G39+G33</f>
        <v>1111</v>
      </c>
      <c r="H42" s="53">
        <f>H39+H33</f>
        <v>2086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854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271</v>
      </c>
      <c r="B48" s="575">
        <v>42930</v>
      </c>
      <c r="C48" s="427" t="s">
        <v>380</v>
      </c>
      <c r="D48" s="583" t="s">
        <v>860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778</v>
      </c>
      <c r="D50" s="584" t="s">
        <v>861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31" workbookViewId="0">
      <selection activeCell="A49" sqref="A49"/>
    </sheetView>
  </sheetViews>
  <sheetFormatPr defaultColWidth="9.33203125" defaultRowHeight="12"/>
  <cols>
    <col min="1" max="1" width="69.88671875" style="131" customWidth="1"/>
    <col min="2" max="2" width="36.109375" style="131" customWidth="1"/>
    <col min="3" max="3" width="22.109375" style="543" customWidth="1"/>
    <col min="4" max="4" width="21.33203125" style="543" customWidth="1"/>
    <col min="5" max="5" width="10.10937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>СЪН ПАУЪР 4000  ООД</v>
      </c>
      <c r="C4" s="541" t="s">
        <v>2</v>
      </c>
      <c r="D4" s="541">
        <f>'справка №1-БАЛАНС'!H3</f>
        <v>201505915</v>
      </c>
      <c r="E4" s="323"/>
      <c r="F4" s="323"/>
    </row>
    <row r="5" spans="1:13" ht="13.8">
      <c r="A5" s="470" t="s">
        <v>273</v>
      </c>
      <c r="B5" s="470" t="str">
        <f>'справка №1-БАЛАНС'!E4</f>
        <v>неконсолидиран отчет</v>
      </c>
      <c r="C5" s="542" t="s">
        <v>3</v>
      </c>
      <c r="D5" s="541" t="str">
        <f>'справка №1-БАЛАНС'!H4</f>
        <v xml:space="preserve"> </v>
      </c>
    </row>
    <row r="6" spans="1:13" ht="12" customHeight="1">
      <c r="A6" s="471" t="s">
        <v>4</v>
      </c>
      <c r="B6" s="506" t="str">
        <f>'справка №1-БАЛАНС'!E5</f>
        <v>01.01.2017-30.06.2017</v>
      </c>
      <c r="C6" s="472"/>
      <c r="D6" s="473" t="s">
        <v>274</v>
      </c>
      <c r="F6" s="325"/>
    </row>
    <row r="7" spans="1:13" ht="33.75" customHeight="1">
      <c r="A7" s="326" t="s">
        <v>383</v>
      </c>
      <c r="B7" s="326" t="s">
        <v>7</v>
      </c>
      <c r="C7" s="327" t="s">
        <v>8</v>
      </c>
      <c r="D7" s="327" t="s">
        <v>12</v>
      </c>
      <c r="E7" s="328"/>
      <c r="F7" s="328"/>
    </row>
    <row r="8" spans="1:13">
      <c r="A8" s="326" t="s">
        <v>13</v>
      </c>
      <c r="B8" s="326" t="s">
        <v>14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1014</v>
      </c>
      <c r="D10" s="54">
        <v>2431</v>
      </c>
      <c r="E10" s="130"/>
      <c r="F10" s="130"/>
    </row>
    <row r="11" spans="1:13">
      <c r="A11" s="332" t="s">
        <v>387</v>
      </c>
      <c r="B11" s="333" t="s">
        <v>388</v>
      </c>
      <c r="C11" s="54">
        <v>-89</v>
      </c>
      <c r="D11" s="54">
        <v>-202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>
        <v>-176</v>
      </c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>
        <v>-15</v>
      </c>
      <c r="D18" s="54">
        <v>9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/>
      <c r="D19" s="54">
        <v>-395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734</v>
      </c>
      <c r="D20" s="55">
        <f>SUM(D10:D19)</f>
        <v>1843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/>
      <c r="D22" s="54">
        <v>-12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>
        <v>-880</v>
      </c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-880</v>
      </c>
      <c r="D32" s="55">
        <f>SUM(D22:D31)</f>
        <v>-12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>
        <v>3520</v>
      </c>
      <c r="D36" s="54"/>
      <c r="E36" s="130"/>
      <c r="F36" s="130"/>
    </row>
    <row r="37" spans="1:8">
      <c r="A37" s="332" t="s">
        <v>436</v>
      </c>
      <c r="B37" s="333" t="s">
        <v>437</v>
      </c>
      <c r="C37" s="54">
        <v>-4228</v>
      </c>
      <c r="D37" s="54">
        <v>-485</v>
      </c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>
        <v>-278</v>
      </c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>
        <v>-243</v>
      </c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-951</v>
      </c>
      <c r="D42" s="55">
        <f>SUM(D34:D41)</f>
        <v>-763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-1097</v>
      </c>
      <c r="D43" s="55">
        <f>D42+D32+D20</f>
        <v>1068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2233</v>
      </c>
      <c r="D44" s="132">
        <v>1165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1136</v>
      </c>
      <c r="D45" s="55">
        <f>D44+D43</f>
        <v>2233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v>1136</v>
      </c>
      <c r="D46" s="56">
        <v>2233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864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865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abSelected="1" topLeftCell="A13" workbookViewId="0">
      <selection activeCell="B40" sqref="B40"/>
    </sheetView>
  </sheetViews>
  <sheetFormatPr defaultColWidth="9.33203125" defaultRowHeight="12"/>
  <cols>
    <col min="1" max="1" width="48.44140625" style="539" customWidth="1"/>
    <col min="2" max="2" width="8.33203125" style="540" customWidth="1"/>
    <col min="3" max="3" width="9.109375" style="2" customWidth="1"/>
    <col min="4" max="4" width="9.33203125" style="2" customWidth="1"/>
    <col min="5" max="5" width="8.6640625" style="2" customWidth="1"/>
    <col min="6" max="6" width="7.44140625" style="2" customWidth="1"/>
    <col min="7" max="7" width="9.6640625" style="2" customWidth="1"/>
    <col min="8" max="8" width="7.44140625" style="2" customWidth="1"/>
    <col min="9" max="9" width="8.33203125" style="2" customWidth="1"/>
    <col min="10" max="10" width="8" style="2" customWidth="1"/>
    <col min="11" max="11" width="11.109375" style="2" customWidth="1"/>
    <col min="12" max="12" width="12.88671875" style="2" customWidth="1"/>
    <col min="13" max="13" width="15.8867187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90" t="s">
        <v>458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СЪН ПАУЪР 4000  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201505915</v>
      </c>
      <c r="N3" s="2"/>
    </row>
    <row r="4" spans="1:23" s="532" customFormat="1" ht="13.5" customHeight="1">
      <c r="A4" s="467" t="s">
        <v>459</v>
      </c>
      <c r="B4" s="592" t="str">
        <f>'справка №1-БАЛАНС'!E4</f>
        <v>неконсолидиран отчет</v>
      </c>
      <c r="C4" s="592"/>
      <c r="D4" s="592"/>
      <c r="E4" s="592"/>
      <c r="F4" s="592"/>
      <c r="G4" s="592"/>
      <c r="H4" s="592"/>
      <c r="I4" s="592"/>
      <c r="J4" s="136"/>
      <c r="K4" s="595" t="s">
        <v>3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4</v>
      </c>
      <c r="B5" s="596" t="str">
        <f>'справка №1-БАЛАНС'!E5</f>
        <v>01.01.2017-30.06.2017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5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57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13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46</v>
      </c>
      <c r="D10" s="57" t="s">
        <v>46</v>
      </c>
      <c r="E10" s="8" t="s">
        <v>57</v>
      </c>
      <c r="F10" s="8" t="s">
        <v>64</v>
      </c>
      <c r="G10" s="8" t="s">
        <v>68</v>
      </c>
      <c r="H10" s="8" t="s">
        <v>72</v>
      </c>
      <c r="I10" s="8" t="s">
        <v>85</v>
      </c>
      <c r="J10" s="8" t="s">
        <v>88</v>
      </c>
      <c r="K10" s="20" t="s">
        <v>477</v>
      </c>
      <c r="L10" s="8" t="s">
        <v>110</v>
      </c>
      <c r="M10" s="9" t="s">
        <v>118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0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3070</v>
      </c>
      <c r="J11" s="58">
        <f>'справка №1-БАЛАНС'!H29+'справка №1-БАЛАНС'!H32</f>
        <v>0</v>
      </c>
      <c r="K11" s="60"/>
      <c r="L11" s="344">
        <f>SUM(C11:K11)</f>
        <v>3070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0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3070</v>
      </c>
      <c r="J15" s="61">
        <f t="shared" si="2"/>
        <v>0</v>
      </c>
      <c r="K15" s="61">
        <f t="shared" si="2"/>
        <v>0</v>
      </c>
      <c r="L15" s="344">
        <f t="shared" si="1"/>
        <v>3070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615</v>
      </c>
      <c r="J16" s="345">
        <f>+'справка №1-БАЛАНС'!G32</f>
        <v>0</v>
      </c>
      <c r="K16" s="60"/>
      <c r="L16" s="344">
        <f t="shared" si="1"/>
        <v>615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0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3685</v>
      </c>
      <c r="J29" s="59">
        <f t="shared" si="6"/>
        <v>0</v>
      </c>
      <c r="K29" s="59">
        <f t="shared" si="6"/>
        <v>0</v>
      </c>
      <c r="L29" s="344">
        <f t="shared" si="1"/>
        <v>3685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0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3685</v>
      </c>
      <c r="J32" s="59">
        <f t="shared" si="7"/>
        <v>0</v>
      </c>
      <c r="K32" s="59">
        <f t="shared" si="7"/>
        <v>0</v>
      </c>
      <c r="L32" s="344">
        <f t="shared" si="1"/>
        <v>3685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855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875</v>
      </c>
      <c r="B38" s="19"/>
      <c r="C38" s="15"/>
      <c r="D38" s="591" t="s">
        <v>876</v>
      </c>
      <c r="E38" s="591"/>
      <c r="F38" s="591"/>
      <c r="G38" s="591"/>
      <c r="H38" s="591"/>
      <c r="I38" s="591"/>
      <c r="J38" s="15" t="s">
        <v>877</v>
      </c>
      <c r="K38" s="15"/>
      <c r="L38" s="591"/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B49" workbookViewId="0">
      <selection activeCell="D47" sqref="D47"/>
    </sheetView>
  </sheetViews>
  <sheetFormatPr defaultColWidth="10.6640625" defaultRowHeight="12"/>
  <cols>
    <col min="1" max="1" width="4.109375" style="22" customWidth="1"/>
    <col min="2" max="2" width="31" style="22" customWidth="1"/>
    <col min="3" max="3" width="9.33203125" style="22" customWidth="1"/>
    <col min="4" max="6" width="9.44140625" style="22" customWidth="1"/>
    <col min="7" max="7" width="8.88671875" style="22" customWidth="1"/>
    <col min="8" max="8" width="15" style="22" customWidth="1"/>
    <col min="9" max="9" width="11" style="22" customWidth="1"/>
    <col min="10" max="10" width="12.4414062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44140625" style="22" customWidth="1"/>
    <col min="15" max="15" width="13.88671875" style="22" customWidth="1"/>
    <col min="16" max="16" width="12.109375" style="22" customWidth="1"/>
    <col min="17" max="17" width="13.10937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382</v>
      </c>
      <c r="B2" s="598"/>
      <c r="C2" s="599" t="str">
        <f>'справка №1-БАЛАНС'!E3</f>
        <v>СЪН ПАУЪР 4000  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201505915</v>
      </c>
      <c r="P2" s="483"/>
      <c r="Q2" s="483"/>
      <c r="R2" s="526"/>
    </row>
    <row r="3" spans="1:28" ht="13.8">
      <c r="A3" s="597" t="s">
        <v>4</v>
      </c>
      <c r="B3" s="598"/>
      <c r="C3" s="600" t="str">
        <f>'справка №1-БАЛАНС'!E5</f>
        <v>01.01.2017-30.06.2017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3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6" t="s">
        <v>462</v>
      </c>
      <c r="B5" s="607"/>
      <c r="C5" s="610" t="s">
        <v>7</v>
      </c>
      <c r="D5" s="357" t="s">
        <v>523</v>
      </c>
      <c r="E5" s="357"/>
      <c r="F5" s="357"/>
      <c r="G5" s="357"/>
      <c r="H5" s="357" t="s">
        <v>524</v>
      </c>
      <c r="I5" s="357"/>
      <c r="J5" s="603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3" t="s">
        <v>527</v>
      </c>
      <c r="R5" s="603" t="s">
        <v>528</v>
      </c>
    </row>
    <row r="6" spans="1:28" s="100" customFormat="1" ht="45.6">
      <c r="A6" s="608"/>
      <c r="B6" s="609"/>
      <c r="C6" s="611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4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4"/>
      <c r="R6" s="604"/>
    </row>
    <row r="7" spans="1:28" s="100" customFormat="1" ht="11.4">
      <c r="A7" s="360" t="s">
        <v>538</v>
      </c>
      <c r="B7" s="360"/>
      <c r="C7" s="361" t="s">
        <v>14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>
        <v>15</v>
      </c>
      <c r="E9" s="189"/>
      <c r="F9" s="189"/>
      <c r="G9" s="74">
        <f>D9+E9-F9</f>
        <v>15</v>
      </c>
      <c r="H9" s="65"/>
      <c r="I9" s="65"/>
      <c r="J9" s="74">
        <f>G9+H9-I9</f>
        <v>15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>
        <v>9869</v>
      </c>
      <c r="E11" s="189"/>
      <c r="F11" s="189"/>
      <c r="G11" s="74">
        <f t="shared" si="2"/>
        <v>9869</v>
      </c>
      <c r="H11" s="65"/>
      <c r="I11" s="65"/>
      <c r="J11" s="74">
        <f t="shared" si="3"/>
        <v>9869</v>
      </c>
      <c r="K11" s="65">
        <v>4735</v>
      </c>
      <c r="L11" s="65">
        <v>247</v>
      </c>
      <c r="M11" s="65"/>
      <c r="N11" s="74">
        <f t="shared" si="4"/>
        <v>4982</v>
      </c>
      <c r="O11" s="65"/>
      <c r="P11" s="65"/>
      <c r="Q11" s="74">
        <f t="shared" si="0"/>
        <v>4982</v>
      </c>
      <c r="R11" s="74">
        <f t="shared" si="1"/>
        <v>4887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851</v>
      </c>
      <c r="B15" s="374" t="s">
        <v>852</v>
      </c>
      <c r="C15" s="456" t="s">
        <v>853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>
        <v>22</v>
      </c>
      <c r="E16" s="189"/>
      <c r="F16" s="189"/>
      <c r="G16" s="74">
        <f t="shared" si="2"/>
        <v>22</v>
      </c>
      <c r="H16" s="65"/>
      <c r="I16" s="65"/>
      <c r="J16" s="74">
        <f t="shared" si="3"/>
        <v>22</v>
      </c>
      <c r="K16" s="65">
        <v>14</v>
      </c>
      <c r="L16" s="65">
        <v>2</v>
      </c>
      <c r="M16" s="65"/>
      <c r="N16" s="74">
        <f t="shared" si="4"/>
        <v>16</v>
      </c>
      <c r="O16" s="65"/>
      <c r="P16" s="65"/>
      <c r="Q16" s="74">
        <f t="shared" ref="Q16:Q25" si="5">N16+O16-P16</f>
        <v>16</v>
      </c>
      <c r="R16" s="74">
        <f t="shared" ref="R16:R25" si="6">J16-Q16</f>
        <v>6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9906</v>
      </c>
      <c r="E17" s="194">
        <f>SUM(E9:E16)</f>
        <v>0</v>
      </c>
      <c r="F17" s="194">
        <f>SUM(F9:F16)</f>
        <v>0</v>
      </c>
      <c r="G17" s="74">
        <f t="shared" si="2"/>
        <v>9906</v>
      </c>
      <c r="H17" s="75">
        <f>SUM(H9:H16)</f>
        <v>0</v>
      </c>
      <c r="I17" s="75">
        <f>SUM(I9:I16)</f>
        <v>0</v>
      </c>
      <c r="J17" s="74">
        <f t="shared" si="3"/>
        <v>9906</v>
      </c>
      <c r="K17" s="75">
        <f>SUM(K9:K16)</f>
        <v>4749</v>
      </c>
      <c r="L17" s="75">
        <f>SUM(L9:L16)</f>
        <v>249</v>
      </c>
      <c r="M17" s="75">
        <f>SUM(M9:M16)</f>
        <v>0</v>
      </c>
      <c r="N17" s="74">
        <f t="shared" si="4"/>
        <v>4998</v>
      </c>
      <c r="O17" s="75">
        <f>SUM(O9:O16)</f>
        <v>0</v>
      </c>
      <c r="P17" s="75">
        <f>SUM(P9:P16)</f>
        <v>0</v>
      </c>
      <c r="Q17" s="74">
        <f t="shared" si="5"/>
        <v>4998</v>
      </c>
      <c r="R17" s="74">
        <f t="shared" si="6"/>
        <v>4908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834</v>
      </c>
      <c r="C25" s="376" t="s">
        <v>580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848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105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107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111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113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119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849</v>
      </c>
      <c r="C38" s="369" t="s">
        <v>599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9906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9906</v>
      </c>
      <c r="H40" s="438">
        <f t="shared" si="13"/>
        <v>0</v>
      </c>
      <c r="I40" s="438">
        <f t="shared" si="13"/>
        <v>0</v>
      </c>
      <c r="J40" s="438">
        <f t="shared" si="13"/>
        <v>9906</v>
      </c>
      <c r="K40" s="438">
        <f t="shared" si="13"/>
        <v>4749</v>
      </c>
      <c r="L40" s="438">
        <f t="shared" si="13"/>
        <v>249</v>
      </c>
      <c r="M40" s="438">
        <f t="shared" si="13"/>
        <v>0</v>
      </c>
      <c r="N40" s="438">
        <f t="shared" si="13"/>
        <v>4998</v>
      </c>
      <c r="O40" s="438">
        <f t="shared" si="13"/>
        <v>0</v>
      </c>
      <c r="P40" s="438">
        <f t="shared" si="13"/>
        <v>0</v>
      </c>
      <c r="Q40" s="438">
        <f t="shared" si="13"/>
        <v>4998</v>
      </c>
      <c r="R40" s="438">
        <f t="shared" si="13"/>
        <v>4908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869</v>
      </c>
      <c r="C44" s="354"/>
      <c r="D44" s="355"/>
      <c r="E44" s="355"/>
      <c r="F44" s="355"/>
      <c r="G44" s="351"/>
      <c r="H44" s="356" t="s">
        <v>867</v>
      </c>
      <c r="I44" s="356"/>
      <c r="J44" s="356"/>
      <c r="K44" s="612"/>
      <c r="L44" s="612"/>
      <c r="M44" s="612"/>
      <c r="N44" s="612"/>
      <c r="O44" s="601" t="s">
        <v>868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C111" sqref="C111:F111"/>
    </sheetView>
  </sheetViews>
  <sheetFormatPr defaultColWidth="10.6640625" defaultRowHeight="12"/>
  <cols>
    <col min="1" max="1" width="39.109375" style="22" customWidth="1"/>
    <col min="2" max="2" width="10.44140625" style="102" customWidth="1"/>
    <col min="3" max="3" width="22.6640625" style="22" customWidth="1"/>
    <col min="4" max="4" width="21.33203125" style="22" customWidth="1"/>
    <col min="5" max="5" width="13.109375" style="22" customWidth="1"/>
    <col min="6" max="6" width="14.88671875" style="22" customWidth="1"/>
    <col min="7" max="26" width="10.6640625" style="22" hidden="1" customWidth="1"/>
    <col min="27" max="16384" width="10.6640625" style="22"/>
  </cols>
  <sheetData>
    <row r="1" spans="1:15" ht="24" customHeight="1">
      <c r="A1" s="616" t="s">
        <v>606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19" t="str">
        <f>'справка №1-БАЛАНС'!E3</f>
        <v>СЪН ПАУЪР 4000  ООД</v>
      </c>
      <c r="C3" s="620"/>
      <c r="D3" s="526" t="s">
        <v>2</v>
      </c>
      <c r="E3" s="107">
        <f>'справка №1-БАЛАНС'!H3</f>
        <v>201505915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3.8">
      <c r="A4" s="494" t="s">
        <v>4</v>
      </c>
      <c r="B4" s="617" t="str">
        <f>'справка №1-БАЛАНС'!E5</f>
        <v>01.01.2017-30.06.2017</v>
      </c>
      <c r="C4" s="618"/>
      <c r="D4" s="527" t="s">
        <v>3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 ht="11.4">
      <c r="A6" s="389" t="s">
        <v>462</v>
      </c>
      <c r="B6" s="390" t="s">
        <v>7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 ht="11.4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 ht="11.4">
      <c r="A8" s="115" t="s">
        <v>13</v>
      </c>
      <c r="B8" s="392" t="s">
        <v>14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880</v>
      </c>
      <c r="D11" s="119">
        <f>SUM(D12:D14)</f>
        <v>0</v>
      </c>
      <c r="E11" s="120">
        <f>SUM(E12:E14)</f>
        <v>880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>
        <v>880</v>
      </c>
      <c r="D12" s="108"/>
      <c r="E12" s="120">
        <f t="shared" ref="E12:E42" si="0">C12-D12</f>
        <v>880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880</v>
      </c>
      <c r="D19" s="104">
        <f>D11+D15+D16</f>
        <v>0</v>
      </c>
      <c r="E19" s="118">
        <f>E11+E15+E16</f>
        <v>880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320</v>
      </c>
      <c r="D28" s="108">
        <v>320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26</v>
      </c>
      <c r="D33" s="105">
        <f>SUM(D34:D37)</f>
        <v>0</v>
      </c>
      <c r="E33" s="121">
        <f>SUM(E34:E37)</f>
        <v>26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>
        <v>26</v>
      </c>
      <c r="D36" s="108"/>
      <c r="E36" s="120">
        <f t="shared" si="0"/>
        <v>26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/>
      <c r="D42" s="108"/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346</v>
      </c>
      <c r="D43" s="104">
        <f>D24+D28+D29+D31+D30+D32+D33+D38</f>
        <v>320</v>
      </c>
      <c r="E43" s="118">
        <f>E24+E28+E29+E31+E30+E32+E33+E38</f>
        <v>26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1226</v>
      </c>
      <c r="D44" s="103">
        <f>D43+D21+D19+D9</f>
        <v>320</v>
      </c>
      <c r="E44" s="118">
        <f>E43+E21+E19+E9</f>
        <v>906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274</v>
      </c>
    </row>
    <row r="48" spans="1:27" s="100" customFormat="1" ht="22.8">
      <c r="A48" s="389" t="s">
        <v>462</v>
      </c>
      <c r="B48" s="390" t="s">
        <v>7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 ht="11.4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 ht="11.4">
      <c r="A50" s="115" t="s">
        <v>13</v>
      </c>
      <c r="B50" s="392" t="s">
        <v>14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3520</v>
      </c>
      <c r="D56" s="103">
        <f>D57+D59</f>
        <v>0</v>
      </c>
      <c r="E56" s="119">
        <f t="shared" si="1"/>
        <v>3520</v>
      </c>
      <c r="F56" s="103">
        <f>F57+F59</f>
        <v>11735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>
        <v>3520</v>
      </c>
      <c r="D57" s="108"/>
      <c r="E57" s="119">
        <f t="shared" si="1"/>
        <v>3520</v>
      </c>
      <c r="F57" s="108">
        <v>11735</v>
      </c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137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140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3520</v>
      </c>
      <c r="D66" s="103">
        <f>D52+D56+D61+D62+D63+D64</f>
        <v>0</v>
      </c>
      <c r="E66" s="119">
        <f t="shared" si="1"/>
        <v>3520</v>
      </c>
      <c r="F66" s="103">
        <f>F52+F56+F61+F62+F63+F64</f>
        <v>11735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>
      <c r="A71" s="396" t="s">
        <v>684</v>
      </c>
      <c r="B71" s="397" t="s">
        <v>714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74</v>
      </c>
      <c r="D85" s="104">
        <f>SUM(D86:D90)+D94</f>
        <v>74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5</v>
      </c>
      <c r="D87" s="108">
        <v>5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/>
      <c r="D89" s="108"/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69</v>
      </c>
      <c r="D90" s="103">
        <f>SUM(D91:D93)</f>
        <v>69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>
        <v>50</v>
      </c>
      <c r="D92" s="108">
        <v>50</v>
      </c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>
        <v>19</v>
      </c>
      <c r="D93" s="108">
        <v>19</v>
      </c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/>
      <c r="D94" s="108"/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/>
      <c r="D95" s="108"/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74</v>
      </c>
      <c r="D96" s="104">
        <f>D85+D80+D75+D71+D95</f>
        <v>74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3594</v>
      </c>
      <c r="D97" s="104">
        <f>D96+D68+D66</f>
        <v>74</v>
      </c>
      <c r="E97" s="104">
        <f>E96+E68+E66</f>
        <v>3520</v>
      </c>
      <c r="F97" s="104">
        <f>F96+F68+F66</f>
        <v>11735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2.8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 ht="11.4">
      <c r="A101" s="115" t="s">
        <v>13</v>
      </c>
      <c r="B101" s="395" t="s">
        <v>14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/>
      <c r="D104" s="108"/>
      <c r="E104" s="108"/>
      <c r="F104" s="125">
        <f>C104+D104-E104</f>
        <v>0</v>
      </c>
    </row>
    <row r="105" spans="1:27">
      <c r="A105" s="412" t="s">
        <v>774</v>
      </c>
      <c r="B105" s="395" t="s">
        <v>775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777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870</v>
      </c>
      <c r="B109" s="614"/>
      <c r="C109" s="614" t="s">
        <v>865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863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25" workbookViewId="0">
      <selection activeCell="A21" sqref="A21"/>
    </sheetView>
  </sheetViews>
  <sheetFormatPr defaultColWidth="10.6640625" defaultRowHeight="12"/>
  <cols>
    <col min="1" max="1" width="52.6640625" style="107" customWidth="1"/>
    <col min="2" max="2" width="9.109375" style="524" customWidth="1"/>
    <col min="3" max="3" width="12.88671875" style="107" customWidth="1"/>
    <col min="4" max="4" width="12.6640625" style="107" customWidth="1"/>
    <col min="5" max="5" width="12.88671875" style="107" customWidth="1"/>
    <col min="6" max="6" width="11.44140625" style="107" customWidth="1"/>
    <col min="7" max="7" width="12.44140625" style="107" customWidth="1"/>
    <col min="8" max="8" width="14.10937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779</v>
      </c>
      <c r="F2" s="418"/>
      <c r="G2" s="418"/>
      <c r="H2" s="416"/>
      <c r="I2" s="416"/>
    </row>
    <row r="3" spans="1:9">
      <c r="A3" s="416"/>
      <c r="B3" s="417"/>
      <c r="C3" s="419" t="s">
        <v>780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1" t="str">
        <f>'справка №1-БАЛАНС'!E3</f>
        <v>СЪН ПАУЪР 4000  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201505915</v>
      </c>
    </row>
    <row r="5" spans="1:9" ht="13.8">
      <c r="A5" s="501" t="s">
        <v>4</v>
      </c>
      <c r="B5" s="622" t="str">
        <f>'справка №1-БАЛАНС'!E5</f>
        <v>01.01.2017-30.06.2017</v>
      </c>
      <c r="C5" s="622"/>
      <c r="D5" s="622"/>
      <c r="E5" s="622"/>
      <c r="F5" s="622"/>
      <c r="G5" s="625" t="s">
        <v>3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781</v>
      </c>
    </row>
    <row r="7" spans="1:9" s="520" customFormat="1" ht="11.4">
      <c r="A7" s="140" t="s">
        <v>462</v>
      </c>
      <c r="B7" s="79"/>
      <c r="C7" s="140" t="s">
        <v>782</v>
      </c>
      <c r="D7" s="141"/>
      <c r="E7" s="142"/>
      <c r="F7" s="143" t="s">
        <v>783</v>
      </c>
      <c r="G7" s="143"/>
      <c r="H7" s="143"/>
      <c r="I7" s="143"/>
    </row>
    <row r="8" spans="1:9" s="520" customFormat="1" ht="21.75" customHeight="1">
      <c r="A8" s="140"/>
      <c r="B8" s="81" t="s">
        <v>7</v>
      </c>
      <c r="C8" s="82" t="s">
        <v>784</v>
      </c>
      <c r="D8" s="82" t="s">
        <v>785</v>
      </c>
      <c r="E8" s="82" t="s">
        <v>786</v>
      </c>
      <c r="F8" s="142" t="s">
        <v>787</v>
      </c>
      <c r="G8" s="144" t="s">
        <v>788</v>
      </c>
      <c r="H8" s="144"/>
      <c r="I8" s="144" t="s">
        <v>789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13</v>
      </c>
      <c r="B10" s="86" t="s">
        <v>14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790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3.8">
      <c r="A12" s="76" t="s">
        <v>791</v>
      </c>
      <c r="B12" s="90" t="s">
        <v>792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793</v>
      </c>
      <c r="B13" s="90" t="s">
        <v>794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593</v>
      </c>
      <c r="B14" s="90" t="s">
        <v>795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796</v>
      </c>
      <c r="B15" s="90" t="s">
        <v>797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77</v>
      </c>
      <c r="B16" s="90" t="s">
        <v>798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799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800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791</v>
      </c>
      <c r="B19" s="90" t="s">
        <v>801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802</v>
      </c>
      <c r="B20" s="90" t="s">
        <v>803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804</v>
      </c>
      <c r="B21" s="90" t="s">
        <v>805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806</v>
      </c>
      <c r="B22" s="90" t="s">
        <v>807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808</v>
      </c>
      <c r="B23" s="90" t="s">
        <v>809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810</v>
      </c>
      <c r="B24" s="90" t="s">
        <v>811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812</v>
      </c>
      <c r="B25" s="95" t="s">
        <v>813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814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815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870</v>
      </c>
      <c r="B30" s="624"/>
      <c r="C30" s="624"/>
      <c r="D30" s="459" t="s">
        <v>872</v>
      </c>
      <c r="E30" s="623"/>
      <c r="F30" s="623"/>
      <c r="G30" s="623"/>
      <c r="H30" s="420" t="s">
        <v>863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40" workbookViewId="0">
      <selection activeCell="A151" sqref="A151"/>
    </sheetView>
  </sheetViews>
  <sheetFormatPr defaultColWidth="10.6640625" defaultRowHeight="13.2"/>
  <cols>
    <col min="1" max="1" width="42" style="509" customWidth="1"/>
    <col min="2" max="2" width="8.109375" style="519" customWidth="1"/>
    <col min="3" max="3" width="19.6640625" style="509" customWidth="1"/>
    <col min="4" max="4" width="20.10937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816</v>
      </c>
      <c r="B2" s="145"/>
      <c r="C2" s="145"/>
      <c r="D2" s="145"/>
      <c r="E2" s="145"/>
      <c r="F2" s="145"/>
    </row>
    <row r="3" spans="1:15" ht="12.75" customHeight="1">
      <c r="A3" s="145" t="s">
        <v>817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8" t="str">
        <f>'справка №1-БАЛАНС'!E3</f>
        <v>СЪН ПАУЪР 4000  ООД</v>
      </c>
      <c r="C5" s="628"/>
      <c r="D5" s="628"/>
      <c r="E5" s="570" t="s">
        <v>2</v>
      </c>
      <c r="F5" s="451">
        <f>'справка №1-БАЛАНС'!H3</f>
        <v>201505915</v>
      </c>
    </row>
    <row r="6" spans="1:15" ht="15" customHeight="1">
      <c r="A6" s="27" t="s">
        <v>818</v>
      </c>
      <c r="B6" s="629" t="str">
        <f>'справка №1-БАЛАНС'!E5</f>
        <v>01.01.2017-30.06.2017</v>
      </c>
      <c r="C6" s="629"/>
      <c r="D6" s="510"/>
      <c r="E6" s="569" t="s">
        <v>3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274</v>
      </c>
      <c r="G7" s="29"/>
      <c r="H7" s="29"/>
      <c r="I7" s="29"/>
      <c r="J7" s="29"/>
      <c r="K7" s="29"/>
      <c r="L7" s="29"/>
      <c r="M7" s="29"/>
    </row>
    <row r="8" spans="1:15" s="515" customFormat="1" ht="52.8">
      <c r="A8" s="31" t="s">
        <v>819</v>
      </c>
      <c r="B8" s="32" t="s">
        <v>7</v>
      </c>
      <c r="C8" s="33" t="s">
        <v>820</v>
      </c>
      <c r="D8" s="33" t="s">
        <v>821</v>
      </c>
      <c r="E8" s="33" t="s">
        <v>822</v>
      </c>
      <c r="F8" s="33" t="s">
        <v>823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13</v>
      </c>
      <c r="B9" s="32" t="s">
        <v>14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824</v>
      </c>
      <c r="B10" s="35"/>
      <c r="C10" s="429"/>
      <c r="D10" s="429"/>
      <c r="E10" s="429"/>
      <c r="F10" s="429"/>
    </row>
    <row r="11" spans="1:15" ht="18" customHeight="1">
      <c r="A11" s="36" t="s">
        <v>825</v>
      </c>
      <c r="B11" s="37"/>
      <c r="C11" s="429"/>
      <c r="D11" s="429"/>
      <c r="E11" s="429"/>
      <c r="F11" s="429"/>
    </row>
    <row r="12" spans="1:15" ht="14.25" customHeight="1">
      <c r="A12" s="36" t="s">
        <v>871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827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828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829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830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831</v>
      </c>
      <c r="B45" s="40"/>
      <c r="C45" s="429"/>
      <c r="D45" s="429"/>
      <c r="E45" s="429"/>
      <c r="F45" s="442"/>
    </row>
    <row r="46" spans="1:16">
      <c r="A46" s="36" t="s">
        <v>541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832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833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834</v>
      </c>
      <c r="B78" s="39" t="s">
        <v>835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836</v>
      </c>
      <c r="B79" s="39" t="s">
        <v>837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838</v>
      </c>
      <c r="B80" s="39"/>
      <c r="C80" s="429"/>
      <c r="D80" s="429"/>
      <c r="E80" s="429"/>
      <c r="F80" s="442"/>
    </row>
    <row r="81" spans="1:6" ht="14.25" customHeight="1">
      <c r="A81" s="36" t="s">
        <v>825</v>
      </c>
      <c r="B81" s="40"/>
      <c r="C81" s="429"/>
      <c r="D81" s="429"/>
      <c r="E81" s="429"/>
      <c r="F81" s="442"/>
    </row>
    <row r="82" spans="1:6">
      <c r="A82" s="36" t="s">
        <v>826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827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839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829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840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831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841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833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834</v>
      </c>
      <c r="B148" s="39" t="s">
        <v>842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843</v>
      </c>
      <c r="B149" s="39" t="s">
        <v>844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873</v>
      </c>
      <c r="B151" s="453"/>
      <c r="C151" s="630" t="s">
        <v>865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868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eligri</cp:lastModifiedBy>
  <cp:lastPrinted>2004-04-16T15:23:12Z</cp:lastPrinted>
  <dcterms:created xsi:type="dcterms:W3CDTF">2000-06-29T12:02:40Z</dcterms:created>
  <dcterms:modified xsi:type="dcterms:W3CDTF">2017-07-26T07:31:40Z</dcterms:modified>
</cp:coreProperties>
</file>