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F149" i="8" l="1"/>
  <c r="E149" i="8"/>
  <c r="C149" i="8"/>
  <c r="F148" i="8"/>
  <c r="E148" i="8"/>
  <c r="C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1" i="8"/>
  <c r="E131" i="8"/>
  <c r="C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4" i="8"/>
  <c r="E114" i="8"/>
  <c r="C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7" i="8"/>
  <c r="E97" i="8"/>
  <c r="C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9" i="8"/>
  <c r="E79" i="8"/>
  <c r="C79" i="8"/>
  <c r="F78" i="8"/>
  <c r="E78" i="8"/>
  <c r="C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1" i="8"/>
  <c r="E61" i="8"/>
  <c r="C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4" i="8"/>
  <c r="E44" i="8"/>
  <c r="C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7" i="8"/>
  <c r="E27" i="8"/>
  <c r="C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6" i="8"/>
  <c r="B6" i="8"/>
  <c r="F5" i="8"/>
  <c r="B5" i="8"/>
  <c r="I26" i="7"/>
  <c r="H26" i="7"/>
  <c r="G26" i="7"/>
  <c r="F26" i="7"/>
  <c r="E26" i="7"/>
  <c r="D26" i="7"/>
  <c r="C26" i="7"/>
  <c r="I25" i="7"/>
  <c r="I24" i="7"/>
  <c r="I23" i="7"/>
  <c r="I22" i="7"/>
  <c r="I21" i="7"/>
  <c r="I20" i="7"/>
  <c r="I19" i="7"/>
  <c r="I17" i="7"/>
  <c r="H17" i="7"/>
  <c r="G17" i="7"/>
  <c r="F17" i="7"/>
  <c r="E17" i="7"/>
  <c r="D17" i="7"/>
  <c r="C17" i="7"/>
  <c r="I16" i="7"/>
  <c r="I15" i="7"/>
  <c r="I14" i="7"/>
  <c r="I13" i="7"/>
  <c r="I12" i="7"/>
  <c r="I5" i="7"/>
  <c r="B5" i="7"/>
  <c r="I4" i="7"/>
  <c r="B4" i="7"/>
  <c r="F105" i="6"/>
  <c r="E105" i="6"/>
  <c r="D105" i="6"/>
  <c r="C105" i="6"/>
  <c r="F104" i="6"/>
  <c r="F103" i="6"/>
  <c r="F102" i="6"/>
  <c r="F97" i="6"/>
  <c r="F96" i="6"/>
  <c r="D96" i="6"/>
  <c r="E95" i="6"/>
  <c r="E94" i="6"/>
  <c r="E93" i="6"/>
  <c r="E92" i="6"/>
  <c r="E91" i="6"/>
  <c r="F90" i="6"/>
  <c r="E90" i="6"/>
  <c r="D90" i="6"/>
  <c r="C90" i="6"/>
  <c r="E89" i="6"/>
  <c r="E88" i="6"/>
  <c r="E87" i="6"/>
  <c r="E86" i="6"/>
  <c r="F85" i="6"/>
  <c r="D85" i="6"/>
  <c r="C85" i="6"/>
  <c r="E84" i="6"/>
  <c r="E80" i="6" s="1"/>
  <c r="E83" i="6"/>
  <c r="E82" i="6"/>
  <c r="E81" i="6"/>
  <c r="F80" i="6"/>
  <c r="D80" i="6"/>
  <c r="C80" i="6"/>
  <c r="C96" i="6" s="1"/>
  <c r="E79" i="6"/>
  <c r="E78" i="6"/>
  <c r="E77" i="6"/>
  <c r="E76" i="6"/>
  <c r="F75" i="6"/>
  <c r="E75" i="6"/>
  <c r="D75" i="6"/>
  <c r="C75" i="6"/>
  <c r="E74" i="6"/>
  <c r="E73" i="6"/>
  <c r="E72" i="6"/>
  <c r="F71" i="6"/>
  <c r="E71" i="6"/>
  <c r="D71" i="6"/>
  <c r="C71" i="6"/>
  <c r="E68" i="6"/>
  <c r="F66" i="6"/>
  <c r="E65" i="6"/>
  <c r="E64" i="6"/>
  <c r="E63" i="6"/>
  <c r="E62" i="6"/>
  <c r="E61" i="6"/>
  <c r="E60" i="6"/>
  <c r="E59" i="6"/>
  <c r="E58" i="6"/>
  <c r="E57" i="6"/>
  <c r="F56" i="6"/>
  <c r="E56" i="6"/>
  <c r="D56" i="6"/>
  <c r="C56" i="6"/>
  <c r="E55" i="6"/>
  <c r="E54" i="6"/>
  <c r="E53" i="6"/>
  <c r="F52" i="6"/>
  <c r="D52" i="6"/>
  <c r="D66" i="6" s="1"/>
  <c r="D97" i="6" s="1"/>
  <c r="C52" i="6"/>
  <c r="D44" i="6"/>
  <c r="D43" i="6"/>
  <c r="E42" i="6"/>
  <c r="E41" i="6"/>
  <c r="E40" i="6"/>
  <c r="E39" i="6"/>
  <c r="E38" i="6"/>
  <c r="D38" i="6"/>
  <c r="C38" i="6"/>
  <c r="E37" i="6"/>
  <c r="E36" i="6"/>
  <c r="E35" i="6"/>
  <c r="E34" i="6"/>
  <c r="E33" i="6"/>
  <c r="D33" i="6"/>
  <c r="C33" i="6"/>
  <c r="E32" i="6"/>
  <c r="E31" i="6"/>
  <c r="E30" i="6"/>
  <c r="E29" i="6"/>
  <c r="E28" i="6"/>
  <c r="E27" i="6"/>
  <c r="E24" i="6" s="1"/>
  <c r="E43" i="6" s="1"/>
  <c r="E26" i="6"/>
  <c r="E25" i="6"/>
  <c r="D24" i="6"/>
  <c r="C24" i="6"/>
  <c r="C43" i="6" s="1"/>
  <c r="C44" i="6" s="1"/>
  <c r="E21" i="6"/>
  <c r="E20" i="6"/>
  <c r="E19" i="6"/>
  <c r="D19" i="6"/>
  <c r="C19" i="6"/>
  <c r="E18" i="6"/>
  <c r="E17" i="6"/>
  <c r="E16" i="6"/>
  <c r="D16" i="6"/>
  <c r="C16" i="6"/>
  <c r="E15" i="6"/>
  <c r="E14" i="6"/>
  <c r="E13" i="6"/>
  <c r="E12" i="6"/>
  <c r="E11" i="6"/>
  <c r="D11" i="6"/>
  <c r="C11" i="6"/>
  <c r="E9" i="6"/>
  <c r="E4" i="6"/>
  <c r="B4" i="6"/>
  <c r="E3" i="6"/>
  <c r="B3" i="6"/>
  <c r="P40" i="5"/>
  <c r="O40" i="5"/>
  <c r="M40" i="5"/>
  <c r="L40" i="5"/>
  <c r="I40" i="5"/>
  <c r="H40" i="5"/>
  <c r="F40" i="5"/>
  <c r="D40" i="5"/>
  <c r="R39" i="5"/>
  <c r="Q39" i="5"/>
  <c r="N39" i="5"/>
  <c r="J39" i="5"/>
  <c r="G39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R37" i="5"/>
  <c r="Q37" i="5"/>
  <c r="N37" i="5"/>
  <c r="J37" i="5"/>
  <c r="G37" i="5"/>
  <c r="R36" i="5"/>
  <c r="Q36" i="5"/>
  <c r="N36" i="5"/>
  <c r="J36" i="5"/>
  <c r="G36" i="5"/>
  <c r="R35" i="5"/>
  <c r="Q35" i="5"/>
  <c r="N35" i="5"/>
  <c r="J35" i="5"/>
  <c r="G35" i="5"/>
  <c r="R34" i="5"/>
  <c r="Q34" i="5"/>
  <c r="N34" i="5"/>
  <c r="J34" i="5"/>
  <c r="G34" i="5"/>
  <c r="R33" i="5"/>
  <c r="Q33" i="5"/>
  <c r="N33" i="5"/>
  <c r="J33" i="5"/>
  <c r="G33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R31" i="5"/>
  <c r="Q31" i="5"/>
  <c r="N31" i="5"/>
  <c r="J31" i="5"/>
  <c r="G31" i="5"/>
  <c r="R30" i="5"/>
  <c r="Q30" i="5"/>
  <c r="N30" i="5"/>
  <c r="J30" i="5"/>
  <c r="G30" i="5"/>
  <c r="R29" i="5"/>
  <c r="Q29" i="5"/>
  <c r="N29" i="5"/>
  <c r="J29" i="5"/>
  <c r="G29" i="5"/>
  <c r="R28" i="5"/>
  <c r="Q28" i="5"/>
  <c r="N28" i="5"/>
  <c r="J28" i="5"/>
  <c r="G28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R24" i="5"/>
  <c r="Q24" i="5"/>
  <c r="N24" i="5"/>
  <c r="J24" i="5"/>
  <c r="G24" i="5"/>
  <c r="R23" i="5"/>
  <c r="Q23" i="5"/>
  <c r="N23" i="5"/>
  <c r="J23" i="5"/>
  <c r="G23" i="5"/>
  <c r="R22" i="5"/>
  <c r="Q22" i="5"/>
  <c r="N22" i="5"/>
  <c r="J22" i="5"/>
  <c r="G22" i="5"/>
  <c r="R21" i="5"/>
  <c r="Q21" i="5"/>
  <c r="N21" i="5"/>
  <c r="J21" i="5"/>
  <c r="G21" i="5"/>
  <c r="R20" i="5"/>
  <c r="Q20" i="5"/>
  <c r="N20" i="5"/>
  <c r="J20" i="5"/>
  <c r="G20" i="5"/>
  <c r="R19" i="5"/>
  <c r="Q19" i="5"/>
  <c r="N19" i="5"/>
  <c r="J19" i="5"/>
  <c r="G19" i="5"/>
  <c r="R18" i="5"/>
  <c r="Q18" i="5"/>
  <c r="N18" i="5"/>
  <c r="J18" i="5"/>
  <c r="G18" i="5"/>
  <c r="P17" i="5"/>
  <c r="O17" i="5"/>
  <c r="M17" i="5"/>
  <c r="L17" i="5"/>
  <c r="K17" i="5"/>
  <c r="N17" i="5" s="1"/>
  <c r="J17" i="5"/>
  <c r="J40" i="5" s="1"/>
  <c r="I17" i="5"/>
  <c r="H17" i="5"/>
  <c r="G17" i="5"/>
  <c r="G40" i="5" s="1"/>
  <c r="F17" i="5"/>
  <c r="E17" i="5"/>
  <c r="E40" i="5" s="1"/>
  <c r="D17" i="5"/>
  <c r="R16" i="5"/>
  <c r="Q16" i="5"/>
  <c r="N16" i="5"/>
  <c r="J16" i="5"/>
  <c r="G16" i="5"/>
  <c r="R15" i="5"/>
  <c r="Q15" i="5"/>
  <c r="N15" i="5"/>
  <c r="J15" i="5"/>
  <c r="G15" i="5"/>
  <c r="R14" i="5"/>
  <c r="Q14" i="5"/>
  <c r="N14" i="5"/>
  <c r="J14" i="5"/>
  <c r="G14" i="5"/>
  <c r="R13" i="5"/>
  <c r="Q13" i="5"/>
  <c r="N13" i="5"/>
  <c r="J13" i="5"/>
  <c r="G13" i="5"/>
  <c r="N12" i="5"/>
  <c r="Q12" i="5" s="1"/>
  <c r="R12" i="5" s="1"/>
  <c r="J12" i="5"/>
  <c r="G12" i="5"/>
  <c r="N11" i="5"/>
  <c r="Q11" i="5" s="1"/>
  <c r="G11" i="5"/>
  <c r="J11" i="5" s="1"/>
  <c r="R10" i="5"/>
  <c r="Q10" i="5"/>
  <c r="N10" i="5"/>
  <c r="J10" i="5"/>
  <c r="G10" i="5"/>
  <c r="R9" i="5"/>
  <c r="Q9" i="5"/>
  <c r="N9" i="5"/>
  <c r="J9" i="5"/>
  <c r="G9" i="5"/>
  <c r="O3" i="5"/>
  <c r="C3" i="5"/>
  <c r="O2" i="5"/>
  <c r="C2" i="5"/>
  <c r="M32" i="4"/>
  <c r="I32" i="4"/>
  <c r="H32" i="4"/>
  <c r="G32" i="4"/>
  <c r="F32" i="4"/>
  <c r="E32" i="4"/>
  <c r="D32" i="4"/>
  <c r="C32" i="4"/>
  <c r="L31" i="4"/>
  <c r="L30" i="4"/>
  <c r="M29" i="4"/>
  <c r="I29" i="4"/>
  <c r="H29" i="4"/>
  <c r="G29" i="4"/>
  <c r="F29" i="4"/>
  <c r="E29" i="4"/>
  <c r="D29" i="4"/>
  <c r="C29" i="4"/>
  <c r="L28" i="4"/>
  <c r="L27" i="4"/>
  <c r="L26" i="4"/>
  <c r="L25" i="4"/>
  <c r="M24" i="4"/>
  <c r="L24" i="4"/>
  <c r="K24" i="4"/>
  <c r="J24" i="4"/>
  <c r="I24" i="4"/>
  <c r="H24" i="4"/>
  <c r="G24" i="4"/>
  <c r="F24" i="4"/>
  <c r="E24" i="4"/>
  <c r="D24" i="4"/>
  <c r="C24" i="4"/>
  <c r="L23" i="4"/>
  <c r="L22" i="4"/>
  <c r="M21" i="4"/>
  <c r="L21" i="4"/>
  <c r="K21" i="4"/>
  <c r="J21" i="4"/>
  <c r="I21" i="4"/>
  <c r="H21" i="4"/>
  <c r="G21" i="4"/>
  <c r="F21" i="4"/>
  <c r="E21" i="4"/>
  <c r="D21" i="4"/>
  <c r="C21" i="4"/>
  <c r="L20" i="4"/>
  <c r="L19" i="4"/>
  <c r="L18" i="4"/>
  <c r="M17" i="4"/>
  <c r="K17" i="4"/>
  <c r="L17" i="4" s="1"/>
  <c r="J17" i="4"/>
  <c r="I17" i="4"/>
  <c r="H17" i="4"/>
  <c r="G17" i="4"/>
  <c r="F17" i="4"/>
  <c r="E17" i="4"/>
  <c r="D17" i="4"/>
  <c r="C17" i="4"/>
  <c r="J16" i="4"/>
  <c r="L16" i="4" s="1"/>
  <c r="I16" i="4"/>
  <c r="M15" i="4"/>
  <c r="K15" i="4"/>
  <c r="I15" i="4"/>
  <c r="H15" i="4"/>
  <c r="G15" i="4"/>
  <c r="F15" i="4"/>
  <c r="E15" i="4"/>
  <c r="D15" i="4"/>
  <c r="C15" i="4"/>
  <c r="L14" i="4"/>
  <c r="L13" i="4"/>
  <c r="M12" i="4"/>
  <c r="L12" i="4"/>
  <c r="K12" i="4"/>
  <c r="J12" i="4"/>
  <c r="I12" i="4"/>
  <c r="H12" i="4"/>
  <c r="G12" i="4"/>
  <c r="F12" i="4"/>
  <c r="E12" i="4"/>
  <c r="D12" i="4"/>
  <c r="C12" i="4"/>
  <c r="M11" i="4"/>
  <c r="J11" i="4"/>
  <c r="J15" i="4" s="1"/>
  <c r="I11" i="4"/>
  <c r="G11" i="4"/>
  <c r="F11" i="4"/>
  <c r="E11" i="4"/>
  <c r="D11" i="4"/>
  <c r="C11" i="4"/>
  <c r="B5" i="4"/>
  <c r="M4" i="4"/>
  <c r="B4" i="4"/>
  <c r="M3" i="4"/>
  <c r="B3" i="4"/>
  <c r="D42" i="3"/>
  <c r="C42" i="3"/>
  <c r="D32" i="3"/>
  <c r="C32" i="3"/>
  <c r="D20" i="3"/>
  <c r="C20" i="3"/>
  <c r="B6" i="3"/>
  <c r="D5" i="3"/>
  <c r="B5" i="3"/>
  <c r="D4" i="3"/>
  <c r="B4" i="3"/>
  <c r="D35" i="2"/>
  <c r="C35" i="2"/>
  <c r="D26" i="2"/>
  <c r="C26" i="2"/>
  <c r="H24" i="2"/>
  <c r="G24" i="2"/>
  <c r="D19" i="2"/>
  <c r="C19" i="2"/>
  <c r="H13" i="2"/>
  <c r="H28" i="2" s="1"/>
  <c r="H33" i="2" s="1"/>
  <c r="G13" i="2"/>
  <c r="G28" i="2" s="1"/>
  <c r="G33" i="2" s="1"/>
  <c r="B4" i="2"/>
  <c r="H3" i="2"/>
  <c r="B3" i="2"/>
  <c r="H2" i="2"/>
  <c r="B2" i="2"/>
  <c r="D91" i="1"/>
  <c r="C91" i="1"/>
  <c r="D84" i="1"/>
  <c r="C84" i="1"/>
  <c r="D78" i="1"/>
  <c r="C78" i="1"/>
  <c r="D75" i="1"/>
  <c r="C75" i="1"/>
  <c r="D64" i="1"/>
  <c r="C64" i="1"/>
  <c r="H61" i="1"/>
  <c r="H71" i="1" s="1"/>
  <c r="H79" i="1" s="1"/>
  <c r="G61" i="1"/>
  <c r="G71" i="1" s="1"/>
  <c r="G79" i="1" s="1"/>
  <c r="D51" i="1"/>
  <c r="C51" i="1"/>
  <c r="H49" i="1"/>
  <c r="H55" i="1" s="1"/>
  <c r="G49" i="1"/>
  <c r="G55" i="1" s="1"/>
  <c r="D45" i="1"/>
  <c r="C45" i="1"/>
  <c r="D39" i="1"/>
  <c r="C39" i="1"/>
  <c r="D34" i="1"/>
  <c r="C34" i="1"/>
  <c r="D32" i="1"/>
  <c r="C32" i="1"/>
  <c r="H27" i="1"/>
  <c r="H33" i="1" s="1"/>
  <c r="H36" i="1" s="1"/>
  <c r="G27" i="1"/>
  <c r="G33" i="1" s="1"/>
  <c r="G36" i="1" s="1"/>
  <c r="D27" i="1"/>
  <c r="C27" i="1"/>
  <c r="H25" i="1"/>
  <c r="G25" i="1"/>
  <c r="H21" i="1"/>
  <c r="G21" i="1"/>
  <c r="D19" i="1"/>
  <c r="D55" i="1" s="1"/>
  <c r="C19" i="1"/>
  <c r="H17" i="1"/>
  <c r="G17" i="1"/>
  <c r="E85" i="6" l="1"/>
  <c r="E96" i="6"/>
  <c r="E52" i="6"/>
  <c r="C66" i="6"/>
  <c r="E44" i="6"/>
  <c r="K29" i="4"/>
  <c r="K32" i="4" s="1"/>
  <c r="C28" i="2"/>
  <c r="C33" i="2"/>
  <c r="G30" i="2"/>
  <c r="C30" i="2"/>
  <c r="G94" i="1"/>
  <c r="C55" i="1"/>
  <c r="D28" i="2"/>
  <c r="H30" i="2"/>
  <c r="D33" i="2"/>
  <c r="D30" i="2"/>
  <c r="N40" i="5"/>
  <c r="Q17" i="5"/>
  <c r="Q40" i="5" s="1"/>
  <c r="K40" i="5"/>
  <c r="R11" i="5"/>
  <c r="C43" i="3"/>
  <c r="C45" i="3" s="1"/>
  <c r="D43" i="3"/>
  <c r="D45" i="3" s="1"/>
  <c r="H94" i="1"/>
  <c r="J29" i="4"/>
  <c r="L15" i="4"/>
  <c r="L11" i="4"/>
  <c r="C93" i="1"/>
  <c r="D93" i="1"/>
  <c r="D94" i="1" s="1"/>
  <c r="E66" i="6" l="1"/>
  <c r="E97" i="6" s="1"/>
  <c r="C97" i="6"/>
  <c r="C39" i="2"/>
  <c r="C42" i="2" s="1"/>
  <c r="C34" i="2"/>
  <c r="G34" i="2"/>
  <c r="G39" i="2" s="1"/>
  <c r="C94" i="1"/>
  <c r="D34" i="2"/>
  <c r="H34" i="2"/>
  <c r="H39" i="2" s="1"/>
  <c r="D39" i="2"/>
  <c r="R17" i="5"/>
  <c r="R40" i="5" s="1"/>
  <c r="L29" i="4"/>
  <c r="J32" i="4"/>
  <c r="L32" i="4" s="1"/>
  <c r="C41" i="2" l="1"/>
  <c r="G42" i="2"/>
  <c r="G41" i="2"/>
  <c r="H41" i="2"/>
  <c r="H42" i="2"/>
  <c r="D41" i="2"/>
  <c r="D42" i="2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<sst xmlns="http://schemas.openxmlformats.org/spreadsheetml/2006/main" count="1063" uniqueCount="876">
  <si>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</si>
  <si>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</si>
  <si>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</si>
  <si>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</si>
  <si>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</si>
  <si>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</si>
  <si>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</si>
  <si>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</si>
  <si>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</si>
  <si>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</si>
  <si>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</si>
  <si>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</si>
  <si>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</si>
  <si>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</si>
  <si>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</si>
  <si>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</si>
  <si>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</si>
  <si>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</si>
  <si>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</si>
  <si>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</si>
  <si>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</si>
  <si>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</si>
  <si>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</si>
  <si>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</si>
  <si>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</si>
  <si>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</si>
  <si>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</si>
  <si>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</si>
  <si>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</si>
  <si>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</si>
  <si>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</si>
  <si>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</si>
  <si>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</si>
  <si>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</si>
  <si>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</si>
  <si>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</si>
  <si>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</si>
  <si>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</si>
  <si>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</si>
  <si>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</si>
  <si>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</si>
  <si>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</si>
  <si>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</si>
  <si>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</si>
  <si>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</si>
  <si>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</si>
  <si>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</si>
  <si>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</si>
  <si>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</si>
  <si>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</si>
  <si>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</si>
  <si>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</si>
  <si>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</si>
  <si>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</si>
  <si>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</si>
  <si>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</si>
  <si>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</si>
  <si>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</si>
  <si>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</si>
  <si>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</si>
  <si>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</si>
  <si>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</si>
  <si>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</si>
  <si>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</si>
  <si>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</si>
  <si>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</si>
  <si>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</si>
  <si>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</si>
  <si>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</si>
  <si>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</si>
  <si>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</si>
  <si>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</si>
  <si>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</si>
  <si>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</si>
  <si>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</si>
  <si>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</si>
  <si>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</si>
  <si>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</si>
  <si>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</si>
  <si>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</si>
  <si>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</si>
  <si>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</si>
  <si>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</si>
  <si>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</si>
  <si>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</si>
  <si>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</si>
  <si>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</si>
  <si>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</si>
  <si>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</si>
  <si>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</si>
  <si>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</si>
  <si>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</si>
  <si>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</si>
  <si>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</si>
  <si>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</si>
  <si>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</si>
  <si>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</si>
  <si>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</si>
  <si>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</si>
  <si>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</si>
  <si>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</si>
  <si>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</si>
  <si>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</si>
  <si>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</si>
  <si>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</si>
  <si>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</si>
  <si>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</si>
  <si>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</si>
  <si>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</si>
  <si>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</si>
  <si>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</si>
  <si>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</si>
  <si>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</si>
  <si>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</si>
  <si>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</si>
  <si>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</si>
  <si>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</si>
  <si>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</si>
  <si>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</si>
  <si>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</si>
  <si>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</si>
  <si>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</si>
  <si>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</si>
  <si>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</si>
  <si>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</si>
  <si>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</si>
  <si>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</si>
  <si>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</si>
  <si>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</si>
  <si>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</si>
  <si>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</si>
  <si>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</si>
  <si>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</si>
  <si>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</si>
  <si>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</si>
  <si>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</si>
  <si>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</si>
  <si>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</si>
  <si>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</si>
  <si>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</si>
  <si>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</si>
  <si>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</si>
  <si>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</si>
  <si>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</si>
  <si>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</si>
  <si>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</si>
  <si>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</si>
  <si>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</si>
  <si>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</si>
  <si>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</si>
  <si>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</si>
  <si>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</si>
  <si>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</si>
  <si>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</si>
  <si>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</si>
  <si>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</si>
  <si>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</si>
  <si>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</si>
  <si>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</si>
  <si>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</si>
  <si>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</si>
  <si>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</si>
  <si>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</si>
  <si>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</si>
  <si>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</si>
  <si>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</si>
  <si>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</si>
  <si>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</si>
  <si>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</si>
  <si>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</si>
  <si>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</si>
  <si>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</si>
  <si>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</si>
  <si>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</si>
  <si>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</si>
  <si>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</si>
  <si>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</si>
  <si>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</si>
  <si>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</si>
  <si>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</si>
  <si>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</si>
  <si>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</si>
  <si>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</si>
  <si>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</si>
  <si>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</si>
  <si>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</si>
  <si>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</si>
  <si>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</si>
  <si>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</si>
  <si>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</si>
  <si>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</si>
  <si>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</si>
  <si>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</si>
  <si>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</si>
  <si>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</si>
  <si>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</si>
  <si>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</si>
  <si>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</si>
  <si>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</si>
  <si>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</si>
  <si>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</si>
  <si>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</si>
  <si>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</si>
  <si>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</si>
  <si>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</si>
  <si>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</si>
  <si>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</si>
  <si>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</si>
  <si>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</si>
  <si>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</si>
  <si>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</si>
  <si>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</si>
  <si>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</si>
  <si>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</si>
  <si>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</si>
  <si>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</si>
  <si>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</si>
  <si>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</si>
  <si>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</si>
  <si>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</si>
  <si>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</si>
  <si>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</si>
  <si>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</si>
  <si>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</si>
  <si>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</si>
  <si>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</si>
  <si>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</si>
  <si>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</si>
  <si>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</si>
  <si>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</si>
  <si>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</si>
  <si>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</si>
  <si>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</si>
  <si>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</si>
  <si>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</si>
  <si>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</si>
  <si>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</si>
  <si>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</si>
  <si>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</si>
  <si>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</si>
  <si>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</si>
  <si>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</si>
  <si>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</si>
  <si>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</si>
  <si>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</si>
  <si>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</si>
  <si>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</si>
  <si>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</si>
  <si>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</si>
  <si>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</si>
  <si>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</si>
  <si>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</si>
  <si>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</si>
  <si>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</si>
  <si>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</si>
  <si>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</si>
  <si>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</si>
  <si>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</si>
  <si>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</si>
  <si>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</si>
  <si>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</si>
  <si>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</si>
  <si>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</si>
  <si>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</si>
  <si>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</si>
  <si>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</si>
  <si>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</si>
  <si>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</si>
  <si>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</si>
  <si>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</si>
  <si>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</si>
  <si>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</si>
  <si>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</si>
  <si>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</si>
  <si>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</si>
  <si>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</si>
  <si>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</si>
  <si>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</si>
  <si>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</si>
  <si>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</si>
  <si>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</si>
  <si>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</si>
  <si>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</si>
  <si>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</si>
  <si>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</si>
  <si>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</si>
  <si>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</si>
  <si>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</si>
  <si>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</si>
  <si>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</si>
  <si>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</si>
  <si>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</si>
  <si>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</si>
  <si>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</si>
  <si>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</si>
  <si>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</si>
  <si>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</si>
  <si>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</si>
  <si>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</si>
  <si>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</si>
  <si>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</si>
  <si>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</si>
  <si>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</si>
  <si>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</si>
  <si>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</si>
  <si>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</si>
  <si>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</si>
  <si>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</si>
  <si>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</si>
  <si>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</si>
  <si>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</si>
  <si>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</si>
  <si>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</si>
  <si>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</si>
  <si>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</si>
  <si>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</si>
  <si>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</si>
  <si>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</si>
  <si>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</si>
  <si>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</si>
  <si>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</si>
  <si>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</si>
  <si>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</si>
  <si>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</si>
  <si>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</si>
  <si>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</si>
  <si>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</si>
  <si>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</si>
  <si>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</si>
  <si>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</si>
  <si>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</si>
  <si>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</si>
  <si>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</si>
  <si>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</si>
  <si>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</si>
  <si>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</si>
  <si>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</si>
  <si>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</si>
  <si>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</si>
  <si>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</si>
  <si>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</si>
  <si>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</si>
  <si>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</si>
  <si>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</si>
  <si>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</si>
  <si>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</si>
  <si>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</si>
  <si>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</si>
  <si>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</si>
  <si>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</si>
  <si>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</si>
  <si>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</si>
  <si>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</si>
  <si>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</si>
  <si>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</si>
  <si>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</si>
  <si>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</si>
  <si>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</si>
  <si>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</si>
  <si>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</si>
  <si>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</si>
  <si>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</si>
  <si>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</si>
  <si>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</si>
  <si>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</si>
  <si>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</si>
  <si>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</si>
  <si>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</si>
  <si>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</si>
  <si>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</si>
  <si>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</si>
  <si>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</si>
  <si>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</si>
  <si>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</si>
  <si>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</si>
  <si>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</si>
  <si>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</si>
  <si>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</si>
  <si>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</si>
  <si>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</si>
  <si>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</si>
  <si>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</si>
  <si>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</si>
  <si>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</si>
  <si>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</si>
  <si>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</si>
  <si>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</si>
  <si>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</si>
  <si>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</si>
  <si>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</si>
  <si>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</si>
  <si>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</si>
  <si>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</si>
  <si>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</si>
  <si>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</si>
  <si>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</si>
  <si>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</si>
  <si>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</si>
  <si>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</si>
  <si>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</si>
  <si>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</si>
  <si>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</si>
  <si>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</si>
  <si>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</si>
  <si>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</si>
  <si>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</si>
  <si>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</si>
  <si>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</si>
  <si>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</si>
  <si>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</si>
  <si>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</si>
  <si>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</si>
  <si>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</si>
  <si>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</si>
  <si>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</si>
  <si>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</si>
  <si>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</si>
  <si>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</si>
  <si>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</si>
  <si>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</si>
  <si>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</si>
  <si>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</si>
  <si>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</si>
  <si>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</si>
  <si>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</si>
  <si>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</si>
  <si>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</si>
  <si>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</si>
  <si>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</si>
  <si>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</si>
  <si>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</si>
  <si>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</si>
  <si>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</si>
  <si>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</si>
  <si>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</si>
  <si>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</si>
  <si>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</si>
  <si>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</si>
  <si>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</si>
  <si>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</si>
  <si>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</si>
  <si>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</si>
  <si>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</si>
  <si>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</si>
  <si>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</si>
  <si>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</si>
  <si>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</si>
  <si>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</si>
  <si>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</si>
  <si>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</si>
  <si>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</si>
  <si>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</si>
  <si>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</si>
  <si>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</si>
  <si>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</si>
  <si>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</si>
  <si>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</si>
  <si>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</si>
  <si>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</si>
  <si>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</si>
  <si>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</si>
  <si>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</si>
  <si>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</si>
  <si>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</si>
  <si>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</si>
  <si>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</si>
  <si>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</si>
  <si>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</si>
  <si>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</si>
  <si>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</si>
  <si>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</si>
  <si>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</si>
  <si>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</si>
  <si>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</si>
  <si>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</si>
  <si>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</si>
  <si>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</si>
  <si>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</si>
  <si>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</si>
  <si>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</si>
  <si>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</si>
  <si>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</si>
  <si>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</si>
  <si>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</si>
  <si>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</si>
  <si>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</si>
  <si>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</si>
  <si>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</si>
  <si>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</si>
  <si>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</si>
  <si>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</si>
  <si>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</si>
  <si>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</si>
  <si>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</si>
  <si>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</si>
  <si>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</si>
  <si>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</si>
  <si>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</si>
  <si>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</si>
  <si>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</si>
  <si>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</si>
  <si>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</si>
  <si>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</si>
  <si>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</si>
  <si>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</si>
  <si>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</si>
  <si>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</si>
  <si>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</si>
  <si>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</si>
  <si>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</si>
  <si>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</si>
  <si>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</si>
  <si>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</si>
  <si>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</si>
  <si>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</si>
  <si>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</si>
  <si>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</si>
  <si>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</si>
  <si>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</si>
  <si>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</si>
  <si>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</si>
  <si>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</si>
  <si>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</si>
  <si>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</si>
  <si>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</si>
  <si>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</si>
  <si>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</si>
  <si>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</si>
  <si>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</si>
  <si>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</si>
  <si>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</si>
  <si>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</si>
  <si>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</si>
  <si>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</si>
  <si>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</si>
  <si>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</si>
  <si>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</si>
  <si>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</si>
  <si>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</si>
  <si>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</si>
  <si>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</si>
  <si>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</si>
  <si>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</si>
  <si>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</si>
  <si>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</si>
  <si>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</si>
  <si>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</si>
  <si>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</si>
  <si>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</si>
  <si>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</si>
  <si>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</si>
  <si>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</si>
  <si>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</si>
  <si>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</si>
  <si>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</si>
  <si>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</si>
  <si>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</si>
  <si>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</si>
  <si>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</si>
  <si>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</si>
  <si>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</si>
  <si>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</si>
  <si>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</si>
  <si>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</si>
  <si>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</si>
  <si>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</si>
  <si>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</si>
  <si>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</si>
  <si>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</si>
  <si>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</si>
  <si>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</si>
  <si>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</si>
  <si>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</si>
  <si>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</si>
  <si>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</si>
  <si>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</si>
  <si>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</si>
  <si>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</si>
  <si>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</si>
  <si>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</si>
  <si>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</si>
  <si>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</si>
  <si>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</si>
  <si>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</si>
  <si>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</si>
  <si>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</si>
  <si>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</si>
  <si>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</si>
  <si>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</si>
  <si>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</si>
  <si>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</si>
  <si>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</si>
  <si>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</si>
  <si>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</si>
  <si>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</si>
  <si>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</si>
  <si>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</si>
  <si>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</si>
  <si>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</si>
  <si>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</si>
  <si>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</si>
  <si>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</si>
  <si>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</si>
  <si>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</si>
  <si>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</si>
  <si>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</si>
  <si>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</si>
  <si>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</si>
  <si>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</si>
  <si>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</si>
  <si>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</si>
  <si>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</si>
  <si>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</si>
  <si>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</si>
  <si>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</si>
  <si>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</si>
  <si>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</si>
  <si>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</si>
  <si>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</si>
  <si>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</si>
  <si>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</si>
  <si>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</si>
  <si>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</si>
  <si>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</si>
  <si>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</si>
  <si>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</si>
  <si>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</si>
  <si>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</si>
  <si>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</si>
  <si>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</si>
  <si>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</si>
  <si>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</si>
  <si>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</si>
  <si>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</si>
  <si>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</si>
  <si>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</si>
  <si>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</si>
  <si>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</si>
  <si>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</si>
  <si>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</si>
  <si>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</si>
  <si>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</si>
  <si>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</si>
  <si>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</si>
  <si>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</si>
  <si>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</si>
  <si>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</si>
  <si>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</si>
  <si>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</si>
  <si>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</si>
  <si>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</si>
  <si>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</si>
  <si>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</si>
  <si>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</si>
  <si>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</si>
  <si>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</si>
  <si>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</si>
  <si>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</si>
  <si>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</si>
  <si>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</si>
  <si>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</si>
  <si>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</si>
  <si>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</si>
  <si>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</si>
  <si>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</si>
  <si>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</si>
  <si>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</si>
  <si>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</si>
  <si>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</si>
  <si>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</si>
  <si>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</si>
  <si>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</si>
  <si>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</si>
  <si>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</si>
  <si>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</si>
  <si>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</si>
  <si>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</si>
  <si>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</si>
  <si>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</si>
  <si>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</si>
  <si>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</si>
  <si>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</si>
  <si>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</si>
  <si>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</si>
  <si>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</si>
  <si>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</si>
  <si>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</si>
  <si>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</si>
  <si>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</si>
  <si>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</si>
  <si>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</si>
  <si>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</si>
  <si>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</si>
  <si>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</si>
  <si>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</si>
  <si>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</si>
  <si>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</si>
  <si>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</si>
  <si>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</si>
  <si>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</si>
  <si>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</si>
  <si>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</si>
  <si>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</si>
  <si>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</si>
  <si>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</si>
  <si>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</si>
  <si>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</si>
  <si>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</si>
  <si>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</si>
  <si>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</si>
  <si>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</si>
  <si>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</si>
  <si>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</si>
  <si>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</si>
  <si>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</si>
  <si>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</si>
  <si>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</si>
  <si>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</si>
  <si>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</si>
  <si>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</si>
  <si>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</si>
  <si>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</si>
  <si>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</si>
  <si>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</si>
  <si>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</si>
  <si>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</si>
  <si>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</si>
  <si>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</si>
  <si>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</si>
  <si>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</si>
  <si>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</si>
  <si>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</si>
  <si>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</si>
  <si>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</si>
  <si>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</si>
  <si>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</si>
  <si>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</si>
  <si>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</si>
  <si>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</si>
  <si>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</si>
  <si>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</si>
  <si>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</si>
  <si>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</si>
  <si>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</si>
  <si>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</si>
  <si>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</si>
  <si>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</si>
  <si>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</si>
  <si>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</si>
  <si>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</si>
  <si>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</si>
  <si>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</si>
  <si>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</si>
  <si>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</si>
  <si>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</si>
  <si>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</si>
  <si>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</si>
  <si>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</si>
  <si>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</si>
  <si>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</si>
  <si>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</si>
  <si>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</si>
  <si>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</si>
  <si>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</si>
  <si>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</si>
  <si>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</si>
  <si>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</si>
  <si>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</si>
  <si>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</si>
  <si>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</si>
  <si>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</si>
  <si>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</si>
  <si>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</si>
  <si>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</si>
  <si>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</si>
  <si>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</si>
  <si>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</si>
  <si>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</si>
  <si>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</si>
  <si>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</si>
  <si>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</si>
  <si>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</si>
  <si>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</si>
  <si>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</si>
  <si>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</si>
  <si>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</si>
  <si>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</si>
  <si>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</si>
  <si>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</si>
  <si>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</si>
  <si>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</si>
  <si>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</si>
  <si>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</si>
  <si>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</si>
  <si>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</si>
  <si>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</si>
  <si>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</si>
  <si>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</si>
  <si>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</si>
  <si>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</si>
  <si>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</si>
  <si>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</si>
  <si>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</si>
  <si>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</si>
  <si>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</si>
  <si>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</si>
  <si>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</si>
  <si>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</si>
  <si>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</si>
  <si>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</si>
  <si>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</si>
  <si>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</si>
  <si>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</si>
  <si>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</si>
  <si>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</si>
  <si>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</si>
  <si>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</si>
  <si>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</si>
  <si>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</si>
  <si>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</si>
  <si>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</si>
  <si>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</si>
  <si>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</si>
  <si>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</si>
  <si>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</si>
  <si>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</si>
  <si>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</si>
  <si>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</si>
  <si>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</si>
  <si>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</si>
  <si>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</si>
  <si>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</si>
  <si>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</si>
  <si>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</si>
  <si>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</si>
  <si>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</si>
  <si>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</si>
  <si>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</si>
  <si>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</si>
  <si>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</si>
  <si>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</si>
  <si>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</si>
  <si>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</si>
  <si>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</si>
  <si>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</si>
  <si>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</si>
  <si>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</si>
  <si>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</si>
  <si>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</si>
  <si>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</si>
  <si>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</si>
  <si>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</si>
  <si>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</si>
  <si>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</si>
  <si>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</si>
  <si>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</si>
  <si>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</si>
  <si>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</si>
  <si>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</si>
  <si>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</si>
  <si>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</si>
  <si>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</si>
  <si>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</si>
  <si>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Пи Ви Инвест БГ ЕООД</t>
  </si>
  <si>
    <t>Съставител:Поля Костадинова</t>
  </si>
  <si>
    <t>Ръководител: Юнфън Ли</t>
  </si>
  <si>
    <t>П.Костадинова</t>
  </si>
  <si>
    <t>Юнфън Ли</t>
  </si>
  <si>
    <t>Съставител: П.Костадинова</t>
  </si>
  <si>
    <t>Съставител:П.Костадинова</t>
  </si>
  <si>
    <t xml:space="preserve"> Ръководител :Юнфън Ли</t>
  </si>
  <si>
    <t>Съставител:  П.Костадинова</t>
  </si>
  <si>
    <t>Дата на съставяне: 30.06.2017</t>
  </si>
  <si>
    <t xml:space="preserve">Дата на съставяне:                       30.06.2017              </t>
  </si>
  <si>
    <t>Дата  на съставяне:30.06.2017</t>
  </si>
  <si>
    <t xml:space="preserve">Дата на съставяне: 30.06.2017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</si>
</sst>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49" workbookViewId="0">
      <selection activeCell="G62" activeCellId="1" sqref="G49 G62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863</v>
      </c>
      <c r="F3" s="217" t="s">
        <v>2</v>
      </c>
      <c r="G3" s="172"/>
      <c r="H3" s="461">
        <v>201040964</v>
      </c>
    </row>
    <row r="4" spans="1:8" ht="15">
      <c r="A4" s="576" t="s">
        <v>3</v>
      </c>
      <c r="B4" s="582"/>
      <c r="C4" s="582"/>
      <c r="D4" s="582"/>
      <c r="E4" s="504" t="s">
        <v>159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>
        <v>42916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98</v>
      </c>
      <c r="D11" s="151">
        <v>98</v>
      </c>
      <c r="E11" s="237" t="s">
        <v>22</v>
      </c>
      <c r="F11" s="242" t="s">
        <v>23</v>
      </c>
      <c r="G11" s="152">
        <v>5813</v>
      </c>
      <c r="H11" s="152">
        <v>5813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3</v>
      </c>
      <c r="D13" s="151">
        <v>8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13233</v>
      </c>
      <c r="D14" s="151">
        <v>13568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5813</v>
      </c>
      <c r="H17" s="154">
        <f>H11+H14+H15+H16</f>
        <v>5813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13334</v>
      </c>
      <c r="D19" s="155">
        <f>SUM(D11:D18)</f>
        <v>13674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0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-11373</v>
      </c>
      <c r="H27" s="154">
        <f>SUM(H28:H30)</f>
        <v>-10859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162</v>
      </c>
      <c r="H28" s="152">
        <v>162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-11535</v>
      </c>
      <c r="H29" s="316">
        <v>-11022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>
        <v>1</v>
      </c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/>
      <c r="H31" s="152"/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>
        <v>-149</v>
      </c>
      <c r="H32" s="316">
        <v>-514</v>
      </c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-11522</v>
      </c>
      <c r="H33" s="154">
        <f>H27+H31+H32</f>
        <v>-11373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851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-5709</v>
      </c>
      <c r="H36" s="154">
        <f>H25+H17+H33</f>
        <v>-5560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>
        <v>17992</v>
      </c>
      <c r="H43" s="152">
        <v>18647</v>
      </c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398</v>
      </c>
      <c r="D47" s="151">
        <v>398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17992</v>
      </c>
      <c r="H49" s="154">
        <f>SUM(H43:H48)</f>
        <v>18647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398</v>
      </c>
      <c r="D51" s="155">
        <f>SUM(D47:D50)</f>
        <v>398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1255</v>
      </c>
      <c r="D54" s="151">
        <v>1255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14987</v>
      </c>
      <c r="D55" s="155">
        <f>D19+D20+D21+D27+D32+D45+D51+D53+D54</f>
        <v>15327</v>
      </c>
      <c r="E55" s="237" t="s">
        <v>172</v>
      </c>
      <c r="F55" s="261" t="s">
        <v>173</v>
      </c>
      <c r="G55" s="154">
        <f>G49+G51+G52+G53+G54</f>
        <v>17992</v>
      </c>
      <c r="H55" s="154">
        <f>H49+H51+H52+H53+H54</f>
        <v>18647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2733</v>
      </c>
      <c r="H61" s="154">
        <f>SUM(H62:H68)</f>
        <v>1791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2716</v>
      </c>
      <c r="H62" s="152">
        <v>1702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17</v>
      </c>
      <c r="H64" s="152">
        <v>89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>
        <v>105</v>
      </c>
      <c r="D67" s="151">
        <v>93</v>
      </c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251</v>
      </c>
      <c r="D68" s="151">
        <v>26</v>
      </c>
      <c r="E68" s="237" t="s">
        <v>213</v>
      </c>
      <c r="F68" s="242" t="s">
        <v>214</v>
      </c>
      <c r="G68" s="152"/>
      <c r="H68" s="152"/>
    </row>
    <row r="69" spans="1:18" ht="15">
      <c r="A69" s="235" t="s">
        <v>215</v>
      </c>
      <c r="B69" s="241" t="s">
        <v>216</v>
      </c>
      <c r="C69" s="151">
        <v>7</v>
      </c>
      <c r="D69" s="151">
        <v>9</v>
      </c>
      <c r="E69" s="251" t="s">
        <v>78</v>
      </c>
      <c r="F69" s="242" t="s">
        <v>217</v>
      </c>
      <c r="G69" s="152">
        <v>807</v>
      </c>
      <c r="H69" s="152">
        <v>1066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3540</v>
      </c>
      <c r="H71" s="161">
        <f>H59+H60+H61+H69+H70</f>
        <v>2857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0</v>
      </c>
      <c r="D74" s="151">
        <v>54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363</v>
      </c>
      <c r="D75" s="155">
        <f>SUM(D67:D74)</f>
        <v>182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3540</v>
      </c>
      <c r="H79" s="162">
        <f>H71+H74+H75+H76</f>
        <v>2857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</v>
      </c>
      <c r="D87" s="151">
        <v>1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472</v>
      </c>
      <c r="D88" s="151">
        <v>422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473</v>
      </c>
      <c r="D91" s="155">
        <f>SUM(D87:D90)</f>
        <v>423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12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836</v>
      </c>
      <c r="D93" s="155">
        <f>D64+D75+D84+D91+D92</f>
        <v>617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15823</v>
      </c>
      <c r="D94" s="164">
        <f>D93+D55</f>
        <v>15944</v>
      </c>
      <c r="E94" s="449" t="s">
        <v>270</v>
      </c>
      <c r="F94" s="289" t="s">
        <v>271</v>
      </c>
      <c r="G94" s="165">
        <f>G36+G39+G55+G79</f>
        <v>15823</v>
      </c>
      <c r="H94" s="165">
        <f>H36+H39+H55+H79</f>
        <v>15944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852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872</v>
      </c>
      <c r="B98" s="432"/>
      <c r="C98" s="580" t="s">
        <v>864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865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76" fitToHeight="0" orientation="landscape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topLeftCell="A19" workbookViewId="0">
      <selection activeCell="G13" sqref="G13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>Пи Ви Инвест БГ ЕООД</v>
      </c>
      <c r="C2" s="585"/>
      <c r="D2" s="585"/>
      <c r="E2" s="585"/>
      <c r="F2" s="587" t="s">
        <v>2</v>
      </c>
      <c r="G2" s="587"/>
      <c r="H2" s="526">
        <f>'справка №1-БАЛАНС'!H3</f>
        <v>201040964</v>
      </c>
    </row>
    <row r="3" spans="1:18" ht="15">
      <c r="A3" s="467" t="s">
        <v>274</v>
      </c>
      <c r="B3" s="585" t="str">
        <f>'справка №1-БАЛАНС'!E4</f>
        <v xml:space="preserve"> 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>
        <f>'справка №1-БАЛАНС'!E5</f>
        <v>42916</v>
      </c>
      <c r="C4" s="586"/>
      <c r="D4" s="586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5</v>
      </c>
      <c r="D9" s="46">
        <v>9</v>
      </c>
      <c r="E9" s="298" t="s">
        <v>284</v>
      </c>
      <c r="F9" s="549" t="s">
        <v>285</v>
      </c>
      <c r="G9" s="550">
        <v>876</v>
      </c>
      <c r="H9" s="550">
        <v>853</v>
      </c>
    </row>
    <row r="10" spans="1:18">
      <c r="A10" s="298" t="s">
        <v>286</v>
      </c>
      <c r="B10" s="299" t="s">
        <v>287</v>
      </c>
      <c r="C10" s="46">
        <v>236</v>
      </c>
      <c r="D10" s="46">
        <v>169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340</v>
      </c>
      <c r="D11" s="46">
        <v>344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>
        <v>36</v>
      </c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912</v>
      </c>
      <c r="H13" s="548">
        <f>SUM(H9:H12)</f>
        <v>853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2</v>
      </c>
      <c r="D16" s="47">
        <v>2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583</v>
      </c>
      <c r="D19" s="49">
        <f>SUM(D9:D15)+D16</f>
        <v>524</v>
      </c>
      <c r="E19" s="304" t="s">
        <v>316</v>
      </c>
      <c r="F19" s="552" t="s">
        <v>317</v>
      </c>
      <c r="G19" s="550">
        <v>12</v>
      </c>
      <c r="H19" s="550">
        <v>12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489</v>
      </c>
      <c r="D22" s="46">
        <v>520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12</v>
      </c>
      <c r="H24" s="548">
        <f>SUM(H19:H23)</f>
        <v>12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490</v>
      </c>
      <c r="D26" s="49">
        <f>SUM(D22:D25)</f>
        <v>520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1073</v>
      </c>
      <c r="D28" s="50">
        <f>D26+D19</f>
        <v>1044</v>
      </c>
      <c r="E28" s="127" t="s">
        <v>338</v>
      </c>
      <c r="F28" s="554" t="s">
        <v>339</v>
      </c>
      <c r="G28" s="548">
        <f>G13+G15+G24</f>
        <v>924</v>
      </c>
      <c r="H28" s="548">
        <f>H13+H15+H24</f>
        <v>865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0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149</v>
      </c>
      <c r="H30" s="53">
        <f>IF((D28-H28)&gt;0,D28-H28,0)</f>
        <v>179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853</v>
      </c>
      <c r="B31" s="306" t="s">
        <v>344</v>
      </c>
      <c r="C31" s="46"/>
      <c r="D31" s="46"/>
      <c r="E31" s="296" t="s">
        <v>856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1073</v>
      </c>
      <c r="D33" s="49">
        <f>D28-D31+D32</f>
        <v>1044</v>
      </c>
      <c r="E33" s="127" t="s">
        <v>352</v>
      </c>
      <c r="F33" s="554" t="s">
        <v>353</v>
      </c>
      <c r="G33" s="53">
        <f>G32-G31+G28</f>
        <v>924</v>
      </c>
      <c r="H33" s="53">
        <f>H32-H31+H28</f>
        <v>865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0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149</v>
      </c>
      <c r="H34" s="548">
        <f>IF((D33-H33)&gt;0,D33-H33,0)</f>
        <v>179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0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149</v>
      </c>
      <c r="H39" s="559">
        <f>IF(H34&gt;0,IF(D35+H34&lt;0,0,D35+H34),IF(D34-D35&lt;0,D35-D34,0))</f>
        <v>179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0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149</v>
      </c>
      <c r="H41" s="52">
        <f>IF(D39=0,IF(H39-H40&gt;0,H39-H40+D40,0),IF(D39-D40&lt;0,D40-D39+H40,0))</f>
        <v>179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1073</v>
      </c>
      <c r="D42" s="53">
        <f>D33+D35+D39</f>
        <v>1044</v>
      </c>
      <c r="E42" s="128" t="s">
        <v>379</v>
      </c>
      <c r="F42" s="129" t="s">
        <v>380</v>
      </c>
      <c r="G42" s="53">
        <f>G39+G33</f>
        <v>1073</v>
      </c>
      <c r="H42" s="53">
        <f>H39+H33</f>
        <v>1044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861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42916</v>
      </c>
      <c r="C48" s="427" t="s">
        <v>381</v>
      </c>
      <c r="D48" s="583" t="s">
        <v>866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781</v>
      </c>
      <c r="D50" s="584" t="s">
        <v>867</v>
      </c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fitToHeight="0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13" workbookViewId="0">
      <selection activeCell="C43" sqref="C43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Пи Ви Инвест БГ ЕООД</v>
      </c>
      <c r="C4" s="541" t="s">
        <v>2</v>
      </c>
      <c r="D4" s="541">
        <f>'справка №1-БАЛАНС'!H3</f>
        <v>201040964</v>
      </c>
      <c r="E4" s="323"/>
      <c r="F4" s="323"/>
    </row>
    <row r="5" spans="1:13" ht="15">
      <c r="A5" s="470" t="s">
        <v>274</v>
      </c>
      <c r="B5" s="470" t="str">
        <f>'справка №1-БАЛАНС'!E4</f>
        <v xml:space="preserve"> 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>
        <f>'справка №1-БАЛАНС'!E5</f>
        <v>42916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863</v>
      </c>
      <c r="D10" s="54">
        <v>833</v>
      </c>
      <c r="E10" s="130"/>
      <c r="F10" s="130"/>
    </row>
    <row r="11" spans="1:13">
      <c r="A11" s="332" t="s">
        <v>388</v>
      </c>
      <c r="B11" s="333" t="s">
        <v>389</v>
      </c>
      <c r="C11" s="54">
        <v>-295</v>
      </c>
      <c r="D11" s="54">
        <v>-184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-104</v>
      </c>
      <c r="D14" s="54">
        <v>-108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0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-31</v>
      </c>
      <c r="D19" s="54">
        <v>-41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433</v>
      </c>
      <c r="D20" s="55">
        <f>SUM(D10:D19)</f>
        <v>500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-133</v>
      </c>
      <c r="D37" s="54">
        <v>-155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-250</v>
      </c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-383</v>
      </c>
      <c r="D42" s="55">
        <f>SUM(D34:D41)</f>
        <v>-155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50</v>
      </c>
      <c r="D43" s="55">
        <f>D42+D32+D20</f>
        <v>345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423</v>
      </c>
      <c r="D44" s="132">
        <v>119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473</v>
      </c>
      <c r="D45" s="55">
        <f>D44+D43</f>
        <v>464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473</v>
      </c>
      <c r="D46" s="56">
        <v>464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873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868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865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7" fitToHeight="0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537"/>
  <sheetViews>
    <sheetView topLeftCell="A10" workbookViewId="0">
      <selection activeCell="K20" sqref="K2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>Пи Ви Инвест БГ ЕООД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201040964</v>
      </c>
      <c r="N3" s="2"/>
    </row>
    <row r="4" spans="1:23" s="532" customFormat="1" ht="13.5" customHeight="1">
      <c r="A4" s="467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>
        <f>'справка №1-БАЛАНС'!E5</f>
        <v>42916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5813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162</v>
      </c>
      <c r="J11" s="58">
        <f>'справка №1-БАЛАНС'!H29+'справка №1-БАЛАНС'!H32</f>
        <v>-11536</v>
      </c>
      <c r="K11" s="60"/>
      <c r="L11" s="344">
        <f>SUM(C11:K11)</f>
        <v>-5561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5813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162</v>
      </c>
      <c r="J15" s="61">
        <f t="shared" si="2"/>
        <v>-11536</v>
      </c>
      <c r="K15" s="61">
        <f t="shared" si="2"/>
        <v>0</v>
      </c>
      <c r="L15" s="344">
        <f t="shared" si="1"/>
        <v>-5561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0</v>
      </c>
      <c r="J16" s="345">
        <f>+'справка №1-БАЛАНС'!G32</f>
        <v>-149</v>
      </c>
      <c r="K16" s="60"/>
      <c r="L16" s="344">
        <f t="shared" si="1"/>
        <v>-149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1</v>
      </c>
      <c r="L17" s="344">
        <f t="shared" si="1"/>
        <v>1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>
        <v>1</v>
      </c>
      <c r="L19" s="344">
        <f t="shared" si="1"/>
        <v>1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5813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162</v>
      </c>
      <c r="J29" s="59">
        <f t="shared" si="6"/>
        <v>-11685</v>
      </c>
      <c r="K29" s="59">
        <f t="shared" si="6"/>
        <v>1</v>
      </c>
      <c r="L29" s="344">
        <f t="shared" si="1"/>
        <v>-5709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5813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162</v>
      </c>
      <c r="J32" s="59">
        <f t="shared" si="7"/>
        <v>-11685</v>
      </c>
      <c r="K32" s="59">
        <f t="shared" si="7"/>
        <v>1</v>
      </c>
      <c r="L32" s="344">
        <f t="shared" si="1"/>
        <v>-5709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862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874</v>
      </c>
      <c r="B38" s="19"/>
      <c r="C38" s="15"/>
      <c r="D38" s="591" t="s">
        <v>869</v>
      </c>
      <c r="E38" s="591"/>
      <c r="F38" s="591"/>
      <c r="G38" s="591"/>
      <c r="H38" s="591"/>
      <c r="I38" s="591"/>
      <c r="J38" s="15" t="s">
        <v>870</v>
      </c>
      <c r="K38" s="15"/>
      <c r="L38" s="591"/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fitToHeight="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workbookViewId="0">
      <selection activeCell="S12" sqref="S1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383</v>
      </c>
      <c r="B2" s="598"/>
      <c r="C2" s="599" t="str">
        <f>'справка №1-БАЛАНС'!E3</f>
        <v>Пи Ви Инвест БГ ЕООД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201040964</v>
      </c>
      <c r="P2" s="483"/>
      <c r="Q2" s="483"/>
      <c r="R2" s="526"/>
    </row>
    <row r="3" spans="1:28" ht="15">
      <c r="A3" s="597" t="s">
        <v>5</v>
      </c>
      <c r="B3" s="598"/>
      <c r="C3" s="600">
        <f>'справка №1-БАЛАНС'!E5</f>
        <v>42916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6" t="s">
        <v>463</v>
      </c>
      <c r="B5" s="607"/>
      <c r="C5" s="610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3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3" t="s">
        <v>528</v>
      </c>
      <c r="R5" s="603" t="s">
        <v>529</v>
      </c>
    </row>
    <row r="6" spans="1:28" s="100" customFormat="1" ht="48">
      <c r="A6" s="608"/>
      <c r="B6" s="609"/>
      <c r="C6" s="611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4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4"/>
      <c r="R6" s="604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98</v>
      </c>
      <c r="E9" s="189"/>
      <c r="F9" s="189"/>
      <c r="G9" s="74">
        <f>D9+E9-F9</f>
        <v>98</v>
      </c>
      <c r="H9" s="65"/>
      <c r="I9" s="65"/>
      <c r="J9" s="74">
        <f>G9+H9-I9</f>
        <v>98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98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51</v>
      </c>
      <c r="E11" s="189">
        <v>0</v>
      </c>
      <c r="F11" s="189"/>
      <c r="G11" s="74">
        <f t="shared" si="2"/>
        <v>51</v>
      </c>
      <c r="H11" s="65"/>
      <c r="I11" s="65"/>
      <c r="J11" s="74">
        <f t="shared" si="3"/>
        <v>51</v>
      </c>
      <c r="K11" s="65">
        <v>43</v>
      </c>
      <c r="L11" s="65">
        <v>5</v>
      </c>
      <c r="M11" s="65"/>
      <c r="N11" s="74">
        <f t="shared" si="4"/>
        <v>48</v>
      </c>
      <c r="O11" s="65"/>
      <c r="P11" s="65"/>
      <c r="Q11" s="74">
        <f t="shared" si="0"/>
        <v>48</v>
      </c>
      <c r="R11" s="74">
        <f t="shared" si="1"/>
        <v>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16762</v>
      </c>
      <c r="E12" s="189"/>
      <c r="F12" s="189"/>
      <c r="G12" s="74">
        <f t="shared" si="2"/>
        <v>16762</v>
      </c>
      <c r="H12" s="65"/>
      <c r="I12" s="65"/>
      <c r="J12" s="74">
        <f t="shared" si="3"/>
        <v>16762</v>
      </c>
      <c r="K12" s="65">
        <v>3194</v>
      </c>
      <c r="L12" s="65">
        <v>335</v>
      </c>
      <c r="M12" s="65"/>
      <c r="N12" s="74">
        <f t="shared" si="4"/>
        <v>3529</v>
      </c>
      <c r="O12" s="65"/>
      <c r="P12" s="65"/>
      <c r="Q12" s="74">
        <f t="shared" si="0"/>
        <v>3529</v>
      </c>
      <c r="R12" s="74">
        <f t="shared" si="1"/>
        <v>13233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858</v>
      </c>
      <c r="B15" s="374" t="s">
        <v>859</v>
      </c>
      <c r="C15" s="456" t="s">
        <v>860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16911</v>
      </c>
      <c r="E17" s="194">
        <f>SUM(E9:E16)</f>
        <v>0</v>
      </c>
      <c r="F17" s="194">
        <f>SUM(F9:F16)</f>
        <v>0</v>
      </c>
      <c r="G17" s="74">
        <f t="shared" si="2"/>
        <v>16911</v>
      </c>
      <c r="H17" s="75">
        <f>SUM(H9:H16)</f>
        <v>0</v>
      </c>
      <c r="I17" s="75">
        <f>SUM(I9:I16)</f>
        <v>0</v>
      </c>
      <c r="J17" s="74">
        <f t="shared" si="3"/>
        <v>16911</v>
      </c>
      <c r="K17" s="75">
        <f>SUM(K9:K16)</f>
        <v>3237</v>
      </c>
      <c r="L17" s="75">
        <f>SUM(L9:L16)</f>
        <v>340</v>
      </c>
      <c r="M17" s="75">
        <f>SUM(M9:M16)</f>
        <v>0</v>
      </c>
      <c r="N17" s="74">
        <f t="shared" si="4"/>
        <v>3577</v>
      </c>
      <c r="O17" s="75">
        <f>SUM(O9:O16)</f>
        <v>0</v>
      </c>
      <c r="P17" s="75">
        <f>SUM(P9:P16)</f>
        <v>0</v>
      </c>
      <c r="Q17" s="74">
        <f t="shared" si="5"/>
        <v>3577</v>
      </c>
      <c r="R17" s="74">
        <f t="shared" si="6"/>
        <v>13334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838</v>
      </c>
      <c r="C25" s="376" t="s">
        <v>581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854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855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16911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16911</v>
      </c>
      <c r="H40" s="438">
        <f t="shared" si="13"/>
        <v>0</v>
      </c>
      <c r="I40" s="438">
        <f t="shared" si="13"/>
        <v>0</v>
      </c>
      <c r="J40" s="438">
        <f t="shared" si="13"/>
        <v>16911</v>
      </c>
      <c r="K40" s="438">
        <f t="shared" si="13"/>
        <v>3237</v>
      </c>
      <c r="L40" s="438">
        <f t="shared" si="13"/>
        <v>340</v>
      </c>
      <c r="M40" s="438">
        <f t="shared" si="13"/>
        <v>0</v>
      </c>
      <c r="N40" s="438">
        <f t="shared" si="13"/>
        <v>3577</v>
      </c>
      <c r="O40" s="438">
        <f t="shared" si="13"/>
        <v>0</v>
      </c>
      <c r="P40" s="438">
        <f t="shared" si="13"/>
        <v>0</v>
      </c>
      <c r="Q40" s="438">
        <f t="shared" si="13"/>
        <v>3577</v>
      </c>
      <c r="R40" s="438">
        <f t="shared" si="13"/>
        <v>13334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875</v>
      </c>
      <c r="C44" s="354"/>
      <c r="D44" s="355"/>
      <c r="E44" s="355"/>
      <c r="F44" s="355"/>
      <c r="G44" s="351"/>
      <c r="H44" s="356" t="s">
        <v>607</v>
      </c>
      <c r="I44" s="356"/>
      <c r="J44" s="356" t="s">
        <v>866</v>
      </c>
      <c r="K44" s="612"/>
      <c r="L44" s="612"/>
      <c r="M44" s="612"/>
      <c r="N44" s="612"/>
      <c r="O44" s="601" t="s">
        <v>865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0" orientation="landscape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115"/>
  <sheetViews>
    <sheetView tabSelected="1" topLeftCell="A94" workbookViewId="0">
      <selection activeCell="C85" sqref="C85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608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9" t="str">
        <f>'справка №1-БАЛАНС'!E3</f>
        <v>Пи Ви Инвест БГ ЕООД</v>
      </c>
      <c r="C3" s="620"/>
      <c r="D3" s="526" t="s">
        <v>2</v>
      </c>
      <c r="E3" s="107">
        <f>'справка №1-БАЛАНС'!H3</f>
        <v>201040964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>
        <f>'справка №1-БАЛАНС'!E5</f>
        <v>42916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609</v>
      </c>
      <c r="B5" s="496"/>
      <c r="C5" s="497"/>
      <c r="D5" s="107"/>
      <c r="E5" s="498" t="s">
        <v>610</v>
      </c>
    </row>
    <row r="6" spans="1:15" s="100" customFormat="1">
      <c r="A6" s="389" t="s">
        <v>463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398</v>
      </c>
      <c r="D11" s="119">
        <f>SUM(D12:D14)</f>
        <v>0</v>
      </c>
      <c r="E11" s="120">
        <f>SUM(E12:E14)</f>
        <v>398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>
        <v>398</v>
      </c>
      <c r="D12" s="108"/>
      <c r="E12" s="120">
        <f t="shared" ref="E12:E42" si="0">C12-D12</f>
        <v>398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398</v>
      </c>
      <c r="D19" s="104">
        <f>D11+D15+D16</f>
        <v>0</v>
      </c>
      <c r="E19" s="118">
        <f>E11+E15+E16</f>
        <v>398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>
        <v>1255</v>
      </c>
      <c r="D21" s="108"/>
      <c r="E21" s="120">
        <f t="shared" si="0"/>
        <v>1255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105</v>
      </c>
      <c r="D24" s="119">
        <f>SUM(D25:D27)</f>
        <v>0</v>
      </c>
      <c r="E24" s="120">
        <f>SUM(E25:E27)</f>
        <v>105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>
        <v>105</v>
      </c>
      <c r="D25" s="108"/>
      <c r="E25" s="120">
        <f t="shared" si="0"/>
        <v>105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>
        <v>0</v>
      </c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v>251</v>
      </c>
      <c r="D28" s="108"/>
      <c r="E28" s="120">
        <f t="shared" si="0"/>
        <v>251</v>
      </c>
      <c r="F28" s="106"/>
    </row>
    <row r="29" spans="1:15">
      <c r="A29" s="396" t="s">
        <v>649</v>
      </c>
      <c r="B29" s="397" t="s">
        <v>650</v>
      </c>
      <c r="C29" s="108">
        <v>7</v>
      </c>
      <c r="D29" s="108"/>
      <c r="E29" s="120">
        <f t="shared" si="0"/>
        <v>7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/>
      <c r="D31" s="108"/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/>
      <c r="D32" s="108"/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/>
      <c r="D42" s="108"/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363</v>
      </c>
      <c r="D43" s="104">
        <f>D24+D28+D29+D31+D30+D32+D33+D38</f>
        <v>0</v>
      </c>
      <c r="E43" s="118">
        <f>E24+E28+E29+E31+E30+E32+E33+E38</f>
        <v>363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2016</v>
      </c>
      <c r="D44" s="103">
        <f>D43+D21+D19+D9</f>
        <v>0</v>
      </c>
      <c r="E44" s="118">
        <f>E43+E21+E19+E9</f>
        <v>2016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20708</v>
      </c>
      <c r="D52" s="103">
        <f>SUM(D53:D55)</f>
        <v>17992</v>
      </c>
      <c r="E52" s="119">
        <f>C52-D52</f>
        <v>2716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>
        <v>20708</v>
      </c>
      <c r="D53" s="108">
        <v>17992</v>
      </c>
      <c r="E53" s="119">
        <f>C53-D53</f>
        <v>2716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/>
      <c r="D64" s="108"/>
      <c r="E64" s="119">
        <f t="shared" si="1"/>
        <v>0</v>
      </c>
      <c r="F64" s="110"/>
    </row>
    <row r="65" spans="1:16">
      <c r="A65" s="396" t="s">
        <v>708</v>
      </c>
      <c r="B65" s="397" t="s">
        <v>709</v>
      </c>
      <c r="C65" s="109"/>
      <c r="D65" s="109"/>
      <c r="E65" s="119">
        <f t="shared" si="1"/>
        <v>0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20708</v>
      </c>
      <c r="D66" s="103">
        <f>D52+D56+D61+D62+D63+D64</f>
        <v>17992</v>
      </c>
      <c r="E66" s="119">
        <f t="shared" si="1"/>
        <v>2716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771</v>
      </c>
      <c r="D80" s="103">
        <f>SUM(D81:D84)</f>
        <v>0</v>
      </c>
      <c r="E80" s="103">
        <f>SUM(E81:E84)</f>
        <v>771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>
        <v>771</v>
      </c>
      <c r="D84" s="108"/>
      <c r="E84" s="119">
        <f t="shared" si="1"/>
        <v>771</v>
      </c>
      <c r="F84" s="108"/>
    </row>
    <row r="85" spans="1:16">
      <c r="A85" s="396" t="s">
        <v>741</v>
      </c>
      <c r="B85" s="397" t="s">
        <v>742</v>
      </c>
      <c r="C85" s="104">
        <f>SUM(C86:C90)+C94</f>
        <v>53</v>
      </c>
      <c r="D85" s="104">
        <f>SUM(D86:D90)+D94</f>
        <v>0</v>
      </c>
      <c r="E85" s="104">
        <f>SUM(E86:E90)+E94</f>
        <v>53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>
        <v>17</v>
      </c>
      <c r="D87" s="108"/>
      <c r="E87" s="119">
        <f t="shared" si="1"/>
        <v>17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/>
      <c r="D89" s="108"/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36</v>
      </c>
      <c r="D90" s="103">
        <f>SUM(D91:D93)</f>
        <v>0</v>
      </c>
      <c r="E90" s="103">
        <f>SUM(E91:E93)</f>
        <v>36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36</v>
      </c>
      <c r="D92" s="108"/>
      <c r="E92" s="119">
        <f t="shared" si="1"/>
        <v>36</v>
      </c>
      <c r="F92" s="108"/>
    </row>
    <row r="93" spans="1:16">
      <c r="A93" s="396" t="s">
        <v>665</v>
      </c>
      <c r="B93" s="397" t="s">
        <v>756</v>
      </c>
      <c r="C93" s="108"/>
      <c r="D93" s="108"/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/>
      <c r="D94" s="108"/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/>
      <c r="D95" s="108"/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824</v>
      </c>
      <c r="D96" s="104">
        <f>D85+D80+D75+D71+D95</f>
        <v>0</v>
      </c>
      <c r="E96" s="104">
        <f>E85+E80+E75+E71+E95</f>
        <v>824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21532</v>
      </c>
      <c r="D97" s="104">
        <f>D96+D68+D66</f>
        <v>17992</v>
      </c>
      <c r="E97" s="104">
        <f>E96+E68+E66</f>
        <v>3540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/>
      <c r="D104" s="108"/>
      <c r="E104" s="108"/>
      <c r="F104" s="125">
        <f>C104+D104-E104</f>
        <v>0</v>
      </c>
    </row>
    <row r="105" spans="1:27">
      <c r="A105" s="412" t="s">
        <v>776</v>
      </c>
      <c r="B105" s="395" t="s">
        <v>777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779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872</v>
      </c>
      <c r="B109" s="614"/>
      <c r="C109" s="614" t="s">
        <v>871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865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A19" sqref="A19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782</v>
      </c>
      <c r="F2" s="418"/>
      <c r="G2" s="418"/>
      <c r="H2" s="416"/>
      <c r="I2" s="416"/>
    </row>
    <row r="3" spans="1:9">
      <c r="A3" s="416"/>
      <c r="B3" s="417"/>
      <c r="C3" s="419" t="s">
        <v>783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1" t="str">
        <f>'справка №1-БАЛАНС'!E3</f>
        <v>Пи Ви Инвест БГ ЕООД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201040964</v>
      </c>
    </row>
    <row r="5" spans="1:9" ht="15">
      <c r="A5" s="501" t="s">
        <v>5</v>
      </c>
      <c r="B5" s="622">
        <f>'справка №1-БАЛАНС'!E5</f>
        <v>42916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784</v>
      </c>
    </row>
    <row r="7" spans="1:9" s="520" customFormat="1">
      <c r="A7" s="140" t="s">
        <v>463</v>
      </c>
      <c r="B7" s="79"/>
      <c r="C7" s="140" t="s">
        <v>785</v>
      </c>
      <c r="D7" s="141"/>
      <c r="E7" s="142"/>
      <c r="F7" s="143" t="s">
        <v>786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787</v>
      </c>
      <c r="D8" s="82" t="s">
        <v>788</v>
      </c>
      <c r="E8" s="82" t="s">
        <v>789</v>
      </c>
      <c r="F8" s="142" t="s">
        <v>790</v>
      </c>
      <c r="G8" s="144" t="s">
        <v>791</v>
      </c>
      <c r="H8" s="144"/>
      <c r="I8" s="144" t="s">
        <v>792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793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794</v>
      </c>
      <c r="B12" s="90" t="s">
        <v>795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796</v>
      </c>
      <c r="B13" s="90" t="s">
        <v>797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798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799</v>
      </c>
      <c r="B15" s="90" t="s">
        <v>800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801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802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803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794</v>
      </c>
      <c r="B19" s="90" t="s">
        <v>804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805</v>
      </c>
      <c r="B20" s="90" t="s">
        <v>806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807</v>
      </c>
      <c r="B21" s="90" t="s">
        <v>808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809</v>
      </c>
      <c r="B22" s="90" t="s">
        <v>810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811</v>
      </c>
      <c r="B23" s="90" t="s">
        <v>812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813</v>
      </c>
      <c r="B24" s="90" t="s">
        <v>814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815</v>
      </c>
      <c r="B25" s="95" t="s">
        <v>816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817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818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780</v>
      </c>
      <c r="B30" s="624"/>
      <c r="C30" s="624"/>
      <c r="D30" s="459" t="s">
        <v>819</v>
      </c>
      <c r="E30" s="623"/>
      <c r="F30" s="623"/>
      <c r="G30" s="623"/>
      <c r="H30" s="420" t="s">
        <v>781</v>
      </c>
      <c r="I30" s="623"/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40" workbookViewId="0">
      <selection activeCell="A153" sqref="A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820</v>
      </c>
      <c r="B2" s="145"/>
      <c r="C2" s="145"/>
      <c r="D2" s="145"/>
      <c r="E2" s="145"/>
      <c r="F2" s="145"/>
    </row>
    <row r="3" spans="1:15" ht="12.75" customHeight="1">
      <c r="A3" s="145" t="s">
        <v>821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8" t="str">
        <f>'справка №1-БАЛАНС'!E3</f>
        <v>Пи Ви Инвест БГ ЕООД</v>
      </c>
      <c r="C5" s="628"/>
      <c r="D5" s="628"/>
      <c r="E5" s="570" t="s">
        <v>2</v>
      </c>
      <c r="F5" s="451">
        <f>'справка №1-БАЛАНС'!H3</f>
        <v>201040964</v>
      </c>
    </row>
    <row r="6" spans="1:15" ht="15" customHeight="1">
      <c r="A6" s="27" t="s">
        <v>822</v>
      </c>
      <c r="B6" s="629">
        <f>'справка №1-БАЛАНС'!E5</f>
        <v>42916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823</v>
      </c>
      <c r="B8" s="32" t="s">
        <v>8</v>
      </c>
      <c r="C8" s="33" t="s">
        <v>824</v>
      </c>
      <c r="D8" s="33" t="s">
        <v>825</v>
      </c>
      <c r="E8" s="33" t="s">
        <v>826</v>
      </c>
      <c r="F8" s="33" t="s">
        <v>827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828</v>
      </c>
      <c r="B10" s="35"/>
      <c r="C10" s="429"/>
      <c r="D10" s="429"/>
      <c r="E10" s="429"/>
      <c r="F10" s="429"/>
    </row>
    <row r="11" spans="1:15" ht="18" customHeight="1">
      <c r="A11" s="36" t="s">
        <v>829</v>
      </c>
      <c r="B11" s="37"/>
      <c r="C11" s="429"/>
      <c r="D11" s="429"/>
      <c r="E11" s="429"/>
      <c r="F11" s="429"/>
    </row>
    <row r="12" spans="1:15" ht="14.25" customHeight="1">
      <c r="A12" s="36" t="s">
        <v>830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831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832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833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834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835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836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837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838</v>
      </c>
      <c r="B78" s="39" t="s">
        <v>839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840</v>
      </c>
      <c r="B79" s="39" t="s">
        <v>841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842</v>
      </c>
      <c r="B80" s="39"/>
      <c r="C80" s="429"/>
      <c r="D80" s="429"/>
      <c r="E80" s="429"/>
      <c r="F80" s="442"/>
    </row>
    <row r="81" spans="1:6" ht="14.25" customHeight="1">
      <c r="A81" s="36" t="s">
        <v>829</v>
      </c>
      <c r="B81" s="40"/>
      <c r="C81" s="429"/>
      <c r="D81" s="429"/>
      <c r="E81" s="429"/>
      <c r="F81" s="442"/>
    </row>
    <row r="82" spans="1:6">
      <c r="A82" s="36" t="s">
        <v>830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831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843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833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844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835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845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837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838</v>
      </c>
      <c r="B148" s="39" t="s">
        <v>846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847</v>
      </c>
      <c r="B149" s="39" t="s">
        <v>848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849</v>
      </c>
      <c r="B151" s="453"/>
      <c r="C151" s="630" t="s">
        <v>850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857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Polia</cp:lastModifiedBy>
  <cp:lastPrinted>2017-07-14T09:27:38Z</cp:lastPrinted>
  <dcterms:created xsi:type="dcterms:W3CDTF">2000-06-29T12:02:40Z</dcterms:created>
  <dcterms:modified xsi:type="dcterms:W3CDTF">2017-07-14T09:28:34Z</dcterms:modified>
</cp:coreProperties>
</file>