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9" i="4" s="1"/>
  <c r="M32" i="4" s="1"/>
  <c r="M21" i="4"/>
  <c r="M24" i="4"/>
  <c r="D17" i="4"/>
  <c r="D21" i="4"/>
  <c r="D24" i="4"/>
  <c r="D11" i="4"/>
  <c r="D12" i="4"/>
  <c r="E11" i="4"/>
  <c r="E12" i="4"/>
  <c r="L12" i="4" s="1"/>
  <c r="E17" i="4"/>
  <c r="E21" i="4"/>
  <c r="E24" i="4"/>
  <c r="F11" i="4"/>
  <c r="F15" i="4" s="1"/>
  <c r="F29" i="4" s="1"/>
  <c r="F32" i="4" s="1"/>
  <c r="F12" i="4"/>
  <c r="F21" i="4"/>
  <c r="F24" i="4"/>
  <c r="G11" i="4"/>
  <c r="G15" i="4" s="1"/>
  <c r="G12" i="4"/>
  <c r="G17" i="4"/>
  <c r="G21" i="4"/>
  <c r="L21" i="4" s="1"/>
  <c r="G24" i="4"/>
  <c r="H12" i="4"/>
  <c r="H15" i="4" s="1"/>
  <c r="H17" i="4"/>
  <c r="H21" i="4"/>
  <c r="H24" i="4"/>
  <c r="I16" i="4"/>
  <c r="L16" i="4" s="1"/>
  <c r="I11" i="4"/>
  <c r="I12" i="4"/>
  <c r="I17" i="4"/>
  <c r="I21" i="4"/>
  <c r="I24" i="4"/>
  <c r="J11" i="4"/>
  <c r="J15" i="4" s="1"/>
  <c r="J12" i="4"/>
  <c r="J17" i="4"/>
  <c r="J21" i="4"/>
  <c r="J24" i="4"/>
  <c r="J16" i="4"/>
  <c r="K17" i="4"/>
  <c r="K21" i="4"/>
  <c r="K24" i="4"/>
  <c r="K12" i="4"/>
  <c r="K15" i="4" s="1"/>
  <c r="C11" i="4"/>
  <c r="C15" i="4" s="1"/>
  <c r="C12" i="4"/>
  <c r="C17" i="4"/>
  <c r="C21" i="4"/>
  <c r="C24" i="4"/>
  <c r="L13" i="4"/>
  <c r="L14" i="4"/>
  <c r="L17" i="4"/>
  <c r="L18" i="4"/>
  <c r="L19" i="4"/>
  <c r="L20" i="4"/>
  <c r="L22" i="4"/>
  <c r="L23" i="4"/>
  <c r="L24" i="4"/>
  <c r="L25" i="4"/>
  <c r="L26" i="4"/>
  <c r="L27" i="4"/>
  <c r="L28" i="4"/>
  <c r="L30" i="4"/>
  <c r="L31" i="4"/>
  <c r="L1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40" i="5" s="1"/>
  <c r="D25" i="5"/>
  <c r="D27" i="5"/>
  <c r="D32" i="5"/>
  <c r="D38" i="5" s="1"/>
  <c r="E17" i="5"/>
  <c r="E25" i="5"/>
  <c r="G25" i="5" s="1"/>
  <c r="J25" i="5" s="1"/>
  <c r="E27" i="5"/>
  <c r="E38" i="5" s="1"/>
  <c r="E32" i="5"/>
  <c r="F17" i="5"/>
  <c r="F25" i="5"/>
  <c r="F27" i="5"/>
  <c r="F38" i="5" s="1"/>
  <c r="F40" i="5" s="1"/>
  <c r="F32" i="5"/>
  <c r="G18" i="5"/>
  <c r="J18" i="5" s="1"/>
  <c r="G19" i="5"/>
  <c r="H17" i="5"/>
  <c r="H40" i="5" s="1"/>
  <c r="H25" i="5"/>
  <c r="H27" i="5"/>
  <c r="H32" i="5"/>
  <c r="H38" i="5"/>
  <c r="I17" i="5"/>
  <c r="I25" i="5"/>
  <c r="I27" i="5"/>
  <c r="I38" i="5" s="1"/>
  <c r="I40" i="5" s="1"/>
  <c r="I32" i="5"/>
  <c r="J19" i="5"/>
  <c r="K17" i="5"/>
  <c r="K25" i="5"/>
  <c r="K27" i="5"/>
  <c r="K38" i="5" s="1"/>
  <c r="K32" i="5"/>
  <c r="L17" i="5"/>
  <c r="L40" i="5" s="1"/>
  <c r="L25" i="5"/>
  <c r="N25" i="5" s="1"/>
  <c r="L27" i="5"/>
  <c r="L32" i="5"/>
  <c r="L38" i="5"/>
  <c r="M17" i="5"/>
  <c r="M25" i="5"/>
  <c r="M27" i="5"/>
  <c r="M38" i="5" s="1"/>
  <c r="M40" i="5" s="1"/>
  <c r="M32" i="5"/>
  <c r="N18" i="5"/>
  <c r="Q18" i="5" s="1"/>
  <c r="N19" i="5"/>
  <c r="Q19" i="5" s="1"/>
  <c r="R19" i="5" s="1"/>
  <c r="O17" i="5"/>
  <c r="O25" i="5"/>
  <c r="O27" i="5"/>
  <c r="O32" i="5"/>
  <c r="P17" i="5"/>
  <c r="P25" i="5"/>
  <c r="P27" i="5"/>
  <c r="P32" i="5"/>
  <c r="P38" i="5" s="1"/>
  <c r="N28" i="5"/>
  <c r="Q28" i="5" s="1"/>
  <c r="G28" i="5"/>
  <c r="J28" i="5" s="1"/>
  <c r="N29" i="5"/>
  <c r="Q29" i="5"/>
  <c r="G29" i="5"/>
  <c r="J29" i="5" s="1"/>
  <c r="N30" i="5"/>
  <c r="Q30" i="5" s="1"/>
  <c r="R30" i="5" s="1"/>
  <c r="G30" i="5"/>
  <c r="J30" i="5" s="1"/>
  <c r="N31" i="5"/>
  <c r="Q31" i="5" s="1"/>
  <c r="G31" i="5"/>
  <c r="J31" i="5"/>
  <c r="N32" i="5"/>
  <c r="Q32" i="5" s="1"/>
  <c r="N33" i="5"/>
  <c r="Q33" i="5" s="1"/>
  <c r="G33" i="5"/>
  <c r="J33" i="5" s="1"/>
  <c r="N34" i="5"/>
  <c r="Q34" i="5" s="1"/>
  <c r="R34" i="5" s="1"/>
  <c r="G34" i="5"/>
  <c r="J34" i="5" s="1"/>
  <c r="N35" i="5"/>
  <c r="Q35" i="5" s="1"/>
  <c r="G35" i="5"/>
  <c r="J35" i="5" s="1"/>
  <c r="N36" i="5"/>
  <c r="Q36" i="5"/>
  <c r="G36" i="5"/>
  <c r="J36" i="5" s="1"/>
  <c r="R36" i="5" s="1"/>
  <c r="N37" i="5"/>
  <c r="Q37" i="5"/>
  <c r="G37" i="5"/>
  <c r="J37" i="5" s="1"/>
  <c r="G20" i="5"/>
  <c r="G21" i="5"/>
  <c r="G22" i="5"/>
  <c r="J22" i="5" s="1"/>
  <c r="G23" i="5"/>
  <c r="G24" i="5"/>
  <c r="G27" i="5"/>
  <c r="G16" i="5"/>
  <c r="J16" i="5" s="1"/>
  <c r="J20" i="5"/>
  <c r="J21" i="5"/>
  <c r="J23" i="5"/>
  <c r="R23" i="5" s="1"/>
  <c r="J24" i="5"/>
  <c r="N20" i="5"/>
  <c r="Q20" i="5" s="1"/>
  <c r="R20" i="5" s="1"/>
  <c r="N21" i="5"/>
  <c r="N22" i="5"/>
  <c r="Q22" i="5" s="1"/>
  <c r="N23" i="5"/>
  <c r="N24" i="5"/>
  <c r="Q24" i="5" s="1"/>
  <c r="R24" i="5" s="1"/>
  <c r="N16" i="5"/>
  <c r="Q16" i="5" s="1"/>
  <c r="Q21" i="5"/>
  <c r="Q23" i="5"/>
  <c r="G10" i="5"/>
  <c r="G11" i="5"/>
  <c r="J11" i="5" s="1"/>
  <c r="G12" i="5"/>
  <c r="J12" i="5" s="1"/>
  <c r="G13" i="5"/>
  <c r="G14" i="5"/>
  <c r="G9" i="5"/>
  <c r="J10" i="5"/>
  <c r="N10" i="5"/>
  <c r="Q10" i="5" s="1"/>
  <c r="N11" i="5"/>
  <c r="Q11" i="5" s="1"/>
  <c r="N12" i="5"/>
  <c r="Q12" i="5" s="1"/>
  <c r="J13" i="5"/>
  <c r="N13" i="5"/>
  <c r="Q13" i="5"/>
  <c r="J14" i="5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0" i="6" s="1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E95" i="6"/>
  <c r="C56" i="6"/>
  <c r="C52" i="6"/>
  <c r="D56" i="6"/>
  <c r="D52" i="6"/>
  <c r="D66" i="6" s="1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33" i="6" s="1"/>
  <c r="E42" i="6"/>
  <c r="E40" i="6"/>
  <c r="E39" i="6"/>
  <c r="E41" i="6"/>
  <c r="E32" i="6"/>
  <c r="E21" i="6"/>
  <c r="C11" i="6"/>
  <c r="C33" i="6"/>
  <c r="D24" i="6"/>
  <c r="D33" i="6"/>
  <c r="D38" i="6"/>
  <c r="D11" i="6"/>
  <c r="D19" i="6"/>
  <c r="E20" i="6"/>
  <c r="D105" i="6"/>
  <c r="E105" i="6"/>
  <c r="F105" i="6"/>
  <c r="C105" i="6"/>
  <c r="E17" i="6"/>
  <c r="E18" i="6"/>
  <c r="I5" i="7"/>
  <c r="I4" i="7"/>
  <c r="B5" i="7"/>
  <c r="B4" i="7"/>
  <c r="I13" i="7"/>
  <c r="I14" i="7"/>
  <c r="I15" i="7"/>
  <c r="I16" i="7"/>
  <c r="F17" i="7"/>
  <c r="I17" i="7" s="1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48" i="8" s="1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31" i="8" s="1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114" i="8" s="1"/>
  <c r="F96" i="8"/>
  <c r="F95" i="8"/>
  <c r="F94" i="8"/>
  <c r="F93" i="8"/>
  <c r="F92" i="8"/>
  <c r="F91" i="8"/>
  <c r="F90" i="8"/>
  <c r="F89" i="8"/>
  <c r="F88" i="8"/>
  <c r="F87" i="8"/>
  <c r="F86" i="8"/>
  <c r="F85" i="8"/>
  <c r="F97" i="8" s="1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78" i="8" s="1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44" i="8" s="1"/>
  <c r="F13" i="8"/>
  <c r="F14" i="8"/>
  <c r="F27" i="8" s="1"/>
  <c r="F79" i="8" s="1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49" i="8" s="1"/>
  <c r="E114" i="8"/>
  <c r="E97" i="8"/>
  <c r="C27" i="8"/>
  <c r="C78" i="8"/>
  <c r="C79" i="8" s="1"/>
  <c r="C61" i="8"/>
  <c r="C44" i="8"/>
  <c r="E78" i="8"/>
  <c r="F61" i="8"/>
  <c r="E61" i="8"/>
  <c r="E44" i="8"/>
  <c r="E27" i="8"/>
  <c r="E79" i="8" s="1"/>
  <c r="E24" i="6" l="1"/>
  <c r="E71" i="6"/>
  <c r="E75" i="6"/>
  <c r="C66" i="6"/>
  <c r="E66" i="6" s="1"/>
  <c r="R11" i="5"/>
  <c r="N17" i="5"/>
  <c r="Q17" i="5" s="1"/>
  <c r="C43" i="3"/>
  <c r="C45" i="3" s="1"/>
  <c r="G28" i="2"/>
  <c r="G33" i="2" s="1"/>
  <c r="C28" i="2"/>
  <c r="H36" i="1"/>
  <c r="H94" i="1" s="1"/>
  <c r="F149" i="8"/>
  <c r="R16" i="5"/>
  <c r="R12" i="5"/>
  <c r="P40" i="5"/>
  <c r="D55" i="1"/>
  <c r="I26" i="7"/>
  <c r="C43" i="6"/>
  <c r="E16" i="6"/>
  <c r="C96" i="6"/>
  <c r="F66" i="6"/>
  <c r="J27" i="5"/>
  <c r="R21" i="5"/>
  <c r="R33" i="5"/>
  <c r="G32" i="5"/>
  <c r="J32" i="5" s="1"/>
  <c r="R32" i="5" s="1"/>
  <c r="O38" i="5"/>
  <c r="O40" i="5" s="1"/>
  <c r="R18" i="5"/>
  <c r="G17" i="5"/>
  <c r="J17" i="5" s="1"/>
  <c r="I15" i="4"/>
  <c r="I29" i="4" s="1"/>
  <c r="I32" i="4" s="1"/>
  <c r="H29" i="4"/>
  <c r="H32" i="4" s="1"/>
  <c r="G29" i="4"/>
  <c r="G32" i="4" s="1"/>
  <c r="E15" i="4"/>
  <c r="E29" i="4" s="1"/>
  <c r="E32" i="4" s="1"/>
  <c r="H28" i="2"/>
  <c r="H33" i="2" s="1"/>
  <c r="C93" i="1"/>
  <c r="G36" i="1"/>
  <c r="G94" i="1" s="1"/>
  <c r="R9" i="5"/>
  <c r="J29" i="4"/>
  <c r="J32" i="4" s="1"/>
  <c r="C149" i="8"/>
  <c r="C19" i="6"/>
  <c r="E38" i="6"/>
  <c r="E43" i="6" s="1"/>
  <c r="E11" i="6"/>
  <c r="E52" i="6"/>
  <c r="R13" i="5"/>
  <c r="R22" i="5"/>
  <c r="R31" i="5"/>
  <c r="D43" i="3"/>
  <c r="D45" i="3" s="1"/>
  <c r="C55" i="1"/>
  <c r="F97" i="6"/>
  <c r="R35" i="5"/>
  <c r="D43" i="6"/>
  <c r="D44" i="6" s="1"/>
  <c r="D96" i="6"/>
  <c r="D97" i="6" s="1"/>
  <c r="E90" i="6"/>
  <c r="E85" i="6" s="1"/>
  <c r="R14" i="5"/>
  <c r="R10" i="5"/>
  <c r="N27" i="5"/>
  <c r="Q27" i="5" s="1"/>
  <c r="R37" i="5"/>
  <c r="R29" i="5"/>
  <c r="G38" i="5"/>
  <c r="J38" i="5" s="1"/>
  <c r="K29" i="4"/>
  <c r="K32" i="4" s="1"/>
  <c r="D15" i="4"/>
  <c r="D29" i="4" s="1"/>
  <c r="D32" i="4" s="1"/>
  <c r="D28" i="2"/>
  <c r="G40" i="5"/>
  <c r="E40" i="5"/>
  <c r="R15" i="5"/>
  <c r="E19" i="6"/>
  <c r="R28" i="5"/>
  <c r="K40" i="5"/>
  <c r="N38" i="5"/>
  <c r="Q38" i="5" s="1"/>
  <c r="C29" i="4"/>
  <c r="Q25" i="5"/>
  <c r="R25" i="5" s="1"/>
  <c r="R38" i="5"/>
  <c r="D93" i="1"/>
  <c r="E96" i="6" l="1"/>
  <c r="E97" i="6" s="1"/>
  <c r="C97" i="6"/>
  <c r="G30" i="2"/>
  <c r="D30" i="2"/>
  <c r="D33" i="2"/>
  <c r="H34" i="2" s="1"/>
  <c r="H30" i="2"/>
  <c r="C33" i="2"/>
  <c r="C39" i="2" s="1"/>
  <c r="C42" i="2" s="1"/>
  <c r="C30" i="2"/>
  <c r="C94" i="1"/>
  <c r="D94" i="1"/>
  <c r="L15" i="4"/>
  <c r="E44" i="6"/>
  <c r="R27" i="5"/>
  <c r="C44" i="6"/>
  <c r="Q40" i="5"/>
  <c r="R17" i="5"/>
  <c r="R40" i="5" s="1"/>
  <c r="J40" i="5"/>
  <c r="N40" i="5"/>
  <c r="C32" i="4"/>
  <c r="L32" i="4" s="1"/>
  <c r="L29" i="4"/>
  <c r="D39" i="2" l="1"/>
  <c r="D42" i="2" s="1"/>
  <c r="D34" i="2"/>
  <c r="H39" i="2" s="1"/>
  <c r="G34" i="2"/>
  <c r="C34" i="2"/>
  <c r="G39" i="2" l="1"/>
  <c r="G42" i="2" s="1"/>
  <c r="H42" i="2"/>
  <c r="D41" i="2"/>
  <c r="G41" i="2"/>
  <c r="H41" i="2"/>
  <c r="C41" i="2" l="1"/>
</calcChain>
</file>

<file path=xl/sharedStrings.xml><?xml version="1.0" encoding="utf-8"?>
<sst xmlns="http://schemas.openxmlformats.org/spreadsheetml/2006/main" count="1065" uniqueCount="878">
  <si>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</si>
  <si>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</si>
  <si>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</si>
  <si>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</si>
  <si>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</si>
  <si>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</si>
  <si>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</si>
  <si>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</si>
  <si>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</si>
  <si>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</si>
  <si>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</si>
  <si>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</si>
  <si>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</si>
  <si>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</si>
  <si>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</si>
  <si>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</si>
  <si>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</si>
  <si>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</si>
  <si>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</si>
  <si>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</si>
  <si>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</si>
  <si>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</si>
  <si>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</si>
  <si>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</si>
  <si>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</si>
  <si>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</si>
  <si>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</si>
  <si>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</si>
  <si>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</si>
  <si>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</si>
  <si>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</si>
  <si>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</si>
  <si>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</si>
  <si>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</si>
  <si>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</si>
  <si>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</si>
  <si>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</si>
  <si>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</si>
  <si>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</si>
  <si>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</si>
  <si>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</si>
  <si>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</si>
  <si>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</si>
  <si>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</si>
  <si>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</si>
  <si>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</si>
  <si>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</si>
  <si>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</si>
  <si>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</si>
  <si>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</si>
  <si>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</si>
  <si>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</si>
  <si>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</si>
  <si>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</si>
  <si>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</si>
  <si>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</si>
  <si>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</si>
  <si>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</si>
  <si>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</si>
  <si>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</si>
  <si>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</si>
  <si>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</si>
  <si>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</si>
  <si>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</si>
  <si>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</si>
  <si>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</si>
  <si>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</si>
  <si>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</si>
  <si>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</si>
  <si>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</si>
  <si>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</si>
  <si>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</si>
  <si>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</si>
  <si>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</si>
  <si>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</si>
  <si>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</si>
  <si>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</si>
  <si>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</si>
  <si>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</si>
  <si>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</si>
  <si>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</si>
  <si>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</si>
  <si>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</si>
  <si>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</si>
  <si>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</si>
  <si>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</si>
  <si>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</si>
  <si>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</si>
  <si>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</si>
  <si>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</si>
  <si>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</si>
  <si>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</si>
  <si>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</si>
  <si>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</si>
  <si>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</si>
  <si>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</si>
  <si>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</si>
  <si>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</si>
  <si>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</si>
  <si>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</si>
  <si>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</si>
  <si>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</si>
  <si>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</si>
  <si>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</si>
  <si>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</si>
  <si>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</si>
  <si>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</si>
  <si>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</si>
  <si>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</si>
  <si>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</si>
  <si>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</si>
  <si>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</si>
  <si>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</si>
  <si>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</si>
  <si>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</si>
  <si>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</si>
  <si>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</si>
  <si>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</si>
  <si>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</si>
  <si>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</si>
  <si>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</si>
  <si>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</si>
  <si>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</si>
  <si>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</si>
  <si>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</si>
  <si>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</si>
  <si>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</si>
  <si>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</si>
  <si>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</si>
  <si>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</si>
  <si>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</si>
  <si>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</si>
  <si>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</si>
  <si>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</si>
  <si>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</si>
  <si>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</si>
  <si>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</si>
  <si>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</si>
  <si>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</si>
  <si>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</si>
  <si>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</si>
  <si>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</si>
  <si>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</si>
  <si>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</si>
  <si>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</si>
  <si>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</si>
  <si>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</si>
  <si>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</si>
  <si>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</si>
  <si>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</si>
  <si>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</si>
  <si>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</si>
  <si>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</si>
  <si>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</si>
  <si>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</si>
  <si>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</si>
  <si>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</si>
  <si>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</si>
  <si>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</si>
  <si>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</si>
  <si>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</si>
  <si>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</si>
  <si>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</si>
  <si>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</si>
  <si>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</si>
  <si>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</si>
  <si>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</si>
  <si>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</si>
  <si>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</si>
  <si>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</si>
  <si>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</si>
  <si>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</si>
  <si>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</si>
  <si>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</si>
  <si>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</si>
  <si>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</si>
  <si>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</si>
  <si>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</si>
  <si>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</si>
  <si>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</si>
  <si>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</si>
  <si>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</si>
  <si>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</si>
  <si>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</si>
  <si>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</si>
  <si>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</si>
  <si>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</si>
  <si>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</si>
  <si>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</si>
  <si>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</si>
  <si>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</si>
  <si>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</si>
  <si>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</si>
  <si>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</si>
  <si>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</si>
  <si>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</si>
  <si>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</si>
  <si>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</si>
  <si>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</si>
  <si>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</si>
  <si>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</si>
  <si>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</si>
  <si>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</si>
  <si>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</si>
  <si>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</si>
  <si>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</si>
  <si>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</si>
  <si>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</si>
  <si>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</si>
  <si>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</si>
  <si>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</si>
  <si>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</si>
  <si>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</si>
  <si>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</si>
  <si>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</si>
  <si>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</si>
  <si>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</si>
  <si>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</si>
  <si>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</si>
  <si>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</si>
  <si>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</si>
  <si>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</si>
  <si>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</si>
  <si>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</si>
  <si>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</si>
  <si>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</si>
  <si>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</si>
  <si>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</si>
  <si>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</si>
  <si>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</si>
  <si>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</si>
  <si>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</si>
  <si>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</si>
  <si>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</si>
  <si>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</si>
  <si>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</si>
  <si>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</si>
  <si>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</si>
  <si>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</si>
  <si>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</si>
  <si>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</si>
  <si>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</si>
  <si>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</si>
  <si>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</si>
  <si>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</si>
  <si>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</si>
  <si>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</si>
  <si>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</si>
  <si>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</si>
  <si>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</si>
  <si>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</si>
  <si>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</si>
  <si>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</si>
  <si>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</si>
  <si>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</si>
  <si>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</si>
  <si>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</si>
  <si>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</si>
  <si>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</si>
  <si>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</si>
  <si>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</si>
  <si>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</si>
  <si>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</si>
  <si>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</si>
  <si>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</si>
  <si>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</si>
  <si>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</si>
  <si>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</si>
  <si>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</si>
  <si>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</si>
  <si>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</si>
  <si>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</si>
  <si>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</si>
  <si>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</si>
  <si>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</si>
  <si>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</si>
  <si>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</si>
  <si>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</si>
  <si>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</si>
  <si>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</si>
  <si>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</si>
  <si>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</si>
  <si>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</si>
  <si>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</si>
  <si>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</si>
  <si>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</si>
  <si>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</si>
  <si>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</si>
  <si>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</si>
  <si>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</si>
  <si>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</si>
  <si>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</si>
  <si>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</si>
  <si>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</si>
  <si>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</si>
  <si>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</si>
  <si>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</si>
  <si>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</si>
  <si>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</si>
  <si>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</si>
  <si>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</si>
  <si>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</si>
  <si>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</si>
  <si>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</si>
  <si>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</si>
  <si>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</si>
  <si>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</si>
  <si>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</si>
  <si>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</si>
  <si>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</si>
  <si>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</si>
  <si>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</si>
  <si>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</si>
  <si>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</si>
  <si>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</si>
  <si>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</si>
  <si>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</si>
  <si>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</si>
  <si>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</si>
  <si>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</si>
  <si>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</si>
  <si>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</si>
  <si>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</si>
  <si>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</si>
  <si>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</si>
  <si>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</si>
  <si>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</si>
  <si>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</si>
  <si>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</si>
  <si>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</si>
  <si>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</si>
  <si>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</si>
  <si>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</si>
  <si>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</si>
  <si>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</si>
  <si>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</si>
  <si>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</si>
  <si>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</si>
  <si>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</si>
  <si>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</si>
  <si>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</si>
  <si>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</si>
  <si>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</si>
  <si>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</si>
  <si>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</si>
  <si>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</si>
  <si>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</si>
  <si>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</si>
  <si>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</si>
  <si>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</si>
  <si>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</si>
  <si>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</si>
  <si>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</si>
  <si>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</si>
  <si>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</si>
  <si>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</si>
  <si>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</si>
  <si>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</si>
  <si>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</si>
  <si>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</si>
  <si>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</si>
  <si>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</si>
  <si>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</si>
  <si>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</si>
  <si>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</si>
  <si>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</si>
  <si>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</si>
  <si>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</si>
  <si>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</si>
  <si>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</si>
  <si>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</si>
  <si>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</si>
  <si>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</si>
  <si>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</si>
  <si>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</si>
  <si>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</si>
  <si>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</si>
  <si>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</si>
  <si>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</si>
  <si>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</si>
  <si>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</si>
  <si>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</si>
  <si>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</si>
  <si>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</si>
  <si>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</si>
  <si>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</si>
  <si>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</si>
  <si>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</si>
  <si>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</si>
  <si>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</si>
  <si>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</si>
  <si>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</si>
  <si>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</si>
  <si>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</si>
  <si>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</si>
  <si>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</si>
  <si>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</si>
  <si>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</si>
  <si>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</si>
  <si>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</si>
  <si>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</si>
  <si>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</si>
  <si>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</si>
  <si>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</si>
  <si>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</si>
  <si>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</si>
  <si>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</si>
  <si>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</si>
  <si>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</si>
  <si>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</si>
  <si>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</si>
  <si>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</si>
  <si>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</si>
  <si>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</si>
  <si>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</si>
  <si>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</si>
  <si>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</si>
  <si>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</si>
  <si>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</si>
  <si>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</si>
  <si>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</si>
  <si>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</si>
  <si>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</si>
  <si>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</si>
  <si>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</si>
  <si>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</si>
  <si>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</si>
  <si>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</si>
  <si>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</si>
  <si>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</si>
  <si>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</si>
  <si>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</si>
  <si>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</si>
  <si>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</si>
  <si>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</si>
  <si>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</si>
  <si>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</si>
  <si>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</si>
  <si>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</si>
  <si>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</si>
  <si>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</si>
  <si>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</si>
  <si>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</si>
  <si>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</si>
  <si>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</si>
  <si>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</si>
  <si>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</si>
  <si>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</si>
  <si>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</si>
  <si>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</si>
  <si>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</si>
  <si>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</si>
  <si>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</si>
  <si>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</si>
  <si>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</si>
  <si>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</si>
  <si>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</si>
  <si>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</si>
  <si>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</si>
  <si>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</si>
  <si>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</si>
  <si>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</si>
  <si>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</si>
  <si>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</si>
  <si>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</si>
  <si>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</si>
  <si>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</si>
  <si>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</si>
  <si>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</si>
  <si>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</si>
  <si>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</si>
  <si>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</si>
  <si>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</si>
  <si>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</si>
  <si>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</si>
  <si>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</si>
  <si>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</si>
  <si>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</si>
  <si>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</si>
  <si>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</si>
  <si>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</si>
  <si>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</si>
  <si>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</si>
  <si>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</si>
  <si>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</si>
  <si>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</si>
  <si>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</si>
  <si>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</si>
  <si>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</si>
  <si>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</si>
  <si>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</si>
  <si>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</si>
  <si>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</si>
  <si>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</si>
  <si>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</si>
  <si>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</si>
  <si>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</si>
  <si>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</si>
  <si>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</si>
  <si>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</si>
  <si>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</si>
  <si>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</si>
  <si>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</si>
  <si>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</si>
  <si>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</si>
  <si>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</si>
  <si>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</si>
  <si>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</si>
  <si>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</si>
  <si>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</si>
  <si>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</si>
  <si>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</si>
  <si>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</si>
  <si>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</si>
  <si>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</si>
  <si>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</si>
  <si>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</si>
  <si>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</si>
  <si>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</si>
  <si>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</si>
  <si>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</si>
  <si>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</si>
  <si>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</si>
  <si>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</si>
  <si>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</si>
  <si>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</si>
  <si>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</si>
  <si>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</si>
  <si>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</si>
  <si>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</si>
  <si>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</si>
  <si>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</si>
  <si>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</si>
  <si>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</si>
  <si>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</si>
  <si>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</si>
  <si>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</si>
  <si>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</si>
  <si>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</si>
  <si>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</si>
  <si>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</si>
  <si>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</si>
  <si>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</si>
  <si>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</si>
  <si>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</si>
  <si>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</si>
  <si>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</si>
  <si>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</si>
  <si>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</si>
  <si>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</si>
  <si>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</si>
  <si>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</si>
  <si>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</si>
  <si>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</si>
  <si>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</si>
  <si>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</si>
  <si>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</si>
  <si>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</si>
  <si>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</si>
  <si>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</si>
  <si>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</si>
  <si>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</si>
  <si>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</si>
  <si>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</si>
  <si>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</si>
  <si>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</si>
  <si>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</si>
  <si>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</si>
  <si>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</si>
  <si>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</si>
  <si>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</si>
  <si>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</si>
  <si>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</si>
  <si>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</si>
  <si>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</si>
  <si>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</si>
  <si>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</si>
  <si>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</si>
  <si>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</si>
  <si>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</si>
  <si>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</si>
  <si>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</si>
  <si>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</si>
  <si>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</si>
  <si>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</si>
  <si>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</si>
  <si>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</si>
  <si>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</si>
  <si>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</si>
  <si>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</si>
  <si>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</si>
  <si>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</si>
  <si>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</si>
  <si>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</si>
  <si>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</si>
  <si>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</si>
  <si>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</si>
  <si>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</si>
  <si>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</si>
  <si>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</si>
  <si>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</si>
  <si>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</si>
  <si>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</si>
  <si>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</si>
  <si>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</si>
  <si>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</si>
  <si>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</si>
  <si>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</si>
  <si>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</si>
  <si>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</si>
  <si>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</si>
  <si>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</si>
  <si>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</si>
  <si>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</si>
  <si>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</si>
  <si>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</si>
  <si>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</si>
  <si>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</si>
  <si>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</si>
  <si>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</si>
  <si>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</si>
  <si>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</si>
  <si>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</si>
  <si>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</si>
  <si>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</si>
  <si>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</si>
  <si>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</si>
  <si>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</si>
  <si>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</si>
  <si>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</si>
  <si>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</si>
  <si>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</si>
  <si>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</si>
  <si>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</si>
  <si>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</si>
  <si>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</si>
  <si>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</si>
  <si>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</si>
  <si>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</si>
  <si>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</si>
  <si>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</si>
  <si>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</si>
  <si>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</si>
  <si>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</si>
  <si>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</si>
  <si>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</si>
  <si>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</si>
  <si>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</si>
  <si>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</si>
  <si>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</si>
  <si>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</si>
  <si>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</si>
  <si>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</si>
  <si>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</si>
  <si>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</si>
  <si>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</si>
  <si>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</si>
  <si>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</si>
  <si>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</si>
  <si>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</si>
  <si>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</si>
  <si>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</si>
  <si>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</si>
  <si>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</si>
  <si>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</si>
  <si>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</si>
  <si>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</si>
  <si>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</si>
  <si>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</si>
  <si>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</si>
  <si>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</si>
  <si>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</si>
  <si>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</si>
  <si>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</si>
  <si>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</si>
  <si>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</si>
  <si>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</si>
  <si>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</si>
  <si>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</si>
  <si>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</si>
  <si>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</si>
  <si>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</si>
  <si>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</si>
  <si>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</si>
  <si>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</si>
  <si>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</si>
  <si>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</si>
  <si>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</si>
  <si>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</si>
  <si>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</si>
  <si>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</si>
  <si>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</si>
  <si>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</si>
  <si>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</si>
  <si>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</si>
  <si>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</si>
  <si>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</si>
  <si>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</si>
  <si>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</si>
  <si>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</si>
  <si>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</si>
  <si>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</si>
  <si>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</si>
  <si>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</si>
  <si>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</si>
  <si>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</si>
  <si>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</si>
  <si>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</si>
  <si>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</si>
  <si>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</si>
  <si>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</si>
  <si>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</si>
  <si>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</si>
  <si>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</si>
  <si>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</si>
  <si>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</si>
  <si>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</si>
  <si>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</si>
  <si>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</si>
  <si>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</si>
  <si>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</si>
  <si>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</si>
  <si>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</si>
  <si>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</si>
  <si>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</si>
  <si>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</si>
  <si>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</si>
  <si>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</si>
  <si>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</si>
  <si>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</si>
  <si>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</si>
  <si>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</si>
  <si>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</si>
  <si>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</si>
  <si>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</si>
  <si>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</si>
  <si>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</si>
  <si>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</si>
  <si>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</si>
  <si>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</si>
  <si>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</si>
  <si>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</si>
  <si>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</si>
  <si>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</si>
  <si>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</si>
  <si>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</si>
  <si>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</si>
  <si>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</si>
  <si>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</si>
  <si>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</si>
  <si>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</si>
  <si>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</si>
  <si>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</si>
  <si>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</si>
  <si>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</si>
  <si>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</si>
  <si>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</si>
  <si>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</si>
  <si>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</si>
  <si>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</si>
  <si>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</si>
  <si>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</si>
  <si>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</si>
  <si>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</si>
  <si>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</si>
  <si>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</si>
  <si>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</si>
  <si>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</si>
  <si>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</si>
  <si>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</si>
  <si>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</si>
  <si>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</si>
  <si>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</si>
  <si>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</si>
  <si>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</si>
  <si>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</si>
  <si>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</si>
  <si>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</si>
  <si>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</si>
  <si>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</si>
  <si>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</si>
  <si>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</si>
  <si>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</si>
  <si>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</si>
  <si>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</si>
  <si>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</si>
  <si>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</si>
  <si>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</si>
  <si>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</si>
  <si>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</si>
  <si>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</si>
  <si>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</si>
  <si>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</si>
  <si>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</si>
  <si>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</si>
  <si>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</si>
  <si>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</si>
  <si>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</si>
  <si>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</si>
  <si>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</si>
  <si>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</si>
  <si>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</si>
  <si>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</si>
  <si>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</si>
  <si>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</si>
  <si>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</si>
  <si>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</si>
  <si>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</si>
  <si>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</si>
  <si>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</si>
  <si>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</si>
  <si>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</si>
  <si>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</si>
  <si>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</si>
  <si>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</si>
  <si>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</si>
  <si>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</si>
  <si>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</si>
  <si>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</si>
  <si>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</si>
  <si>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</si>
  <si>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</si>
  <si>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</si>
  <si>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</si>
  <si>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</si>
  <si>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</si>
  <si>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</si>
  <si>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</si>
  <si>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</si>
  <si>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</si>
  <si>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</si>
  <si>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</si>
  <si>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</si>
  <si>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</si>
  <si>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</si>
  <si>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</si>
  <si>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</si>
  <si>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</si>
  <si>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</si>
  <si>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</si>
  <si>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</si>
  <si>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</si>
  <si>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</si>
  <si>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</si>
  <si>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</si>
  <si>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</si>
  <si>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</si>
  <si>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</si>
  <si>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</si>
  <si>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</si>
  <si>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</si>
  <si>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</si>
  <si>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</si>
  <si>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</si>
  <si>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</si>
  <si>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</si>
  <si>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</si>
  <si>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</si>
  <si>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</si>
  <si>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</si>
  <si>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</si>
  <si>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</si>
  <si>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</si>
  <si>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</si>
  <si>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</si>
  <si>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 Петя Маркова</t>
  </si>
  <si>
    <t>Ръководител:Юнфън Ли</t>
  </si>
  <si>
    <t>Петя Маркова</t>
  </si>
  <si>
    <t>Юнфън Ли</t>
  </si>
  <si>
    <t>Съставител: Петя Маркова</t>
  </si>
  <si>
    <t>Ръководител: Юнфън Ли</t>
  </si>
  <si>
    <t xml:space="preserve">                                    Съставител: Петя Маркова                      </t>
  </si>
  <si>
    <t>Меден Кладенец Солар ЕООД</t>
  </si>
  <si>
    <t>неконсолидиран</t>
  </si>
  <si>
    <t>01.01.2017-30.06.2017</t>
  </si>
  <si>
    <t>Дата на съставяне: 17.07.2017</t>
  </si>
  <si>
    <t xml:space="preserve">Дата на съставяне:             17.07.2017                         </t>
  </si>
  <si>
    <t xml:space="preserve">Дата  на съставяне: .............    17.07.2017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</si>
</sst>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9" fillId="0" borderId="0" xfId="6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G63" sqref="G63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872</v>
      </c>
      <c r="F3" s="217" t="s">
        <v>2</v>
      </c>
      <c r="G3" s="172"/>
      <c r="H3" s="461">
        <v>201669747</v>
      </c>
    </row>
    <row r="4" spans="1:8" ht="15">
      <c r="A4" s="577" t="s">
        <v>3</v>
      </c>
      <c r="B4" s="583"/>
      <c r="C4" s="583"/>
      <c r="D4" s="583"/>
      <c r="E4" s="504" t="s">
        <v>873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874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293</v>
      </c>
      <c r="D11" s="151">
        <v>293</v>
      </c>
      <c r="E11" s="237" t="s">
        <v>22</v>
      </c>
      <c r="F11" s="242" t="s">
        <v>23</v>
      </c>
      <c r="G11" s="152">
        <v>2092</v>
      </c>
      <c r="H11" s="152">
        <v>2092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/>
      <c r="D13" s="151">
        <v>2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5877</v>
      </c>
      <c r="D14" s="151">
        <v>6025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2092</v>
      </c>
      <c r="H17" s="154">
        <f>H11+H14+H15+H16</f>
        <v>2092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6170</v>
      </c>
      <c r="D19" s="155">
        <f>SUM(D11:D18)</f>
        <v>6320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1081</v>
      </c>
      <c r="H27" s="154">
        <f>SUM(H28:H30)</f>
        <v>797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1081</v>
      </c>
      <c r="H28" s="152">
        <v>797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239</v>
      </c>
      <c r="H31" s="152">
        <v>284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1320</v>
      </c>
      <c r="H33" s="154">
        <f>H27+H31+H32</f>
        <v>1081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852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3412</v>
      </c>
      <c r="H36" s="154">
        <f>H25+H17+H33</f>
        <v>3173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3664</v>
      </c>
      <c r="H44" s="152">
        <v>3470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608</v>
      </c>
      <c r="D47" s="151">
        <v>608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3664</v>
      </c>
      <c r="H49" s="154">
        <f>SUM(H43:H48)</f>
        <v>3470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608</v>
      </c>
      <c r="D51" s="155">
        <f>SUM(D47:D50)</f>
        <v>608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</v>
      </c>
      <c r="D54" s="151">
        <v>3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6781</v>
      </c>
      <c r="D55" s="155">
        <f>D19+D20+D21+D27+D32+D45+D51+D53+D54</f>
        <v>6931</v>
      </c>
      <c r="E55" s="237" t="s">
        <v>172</v>
      </c>
      <c r="F55" s="261" t="s">
        <v>173</v>
      </c>
      <c r="G55" s="154">
        <f>G49+G51+G52+G53+G54</f>
        <v>3664</v>
      </c>
      <c r="H55" s="154">
        <f>H49+H51+H52+H53+H54</f>
        <v>3470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219</v>
      </c>
      <c r="H59" s="152">
        <v>559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36</v>
      </c>
      <c r="H61" s="154">
        <f>SUM(H62:H68)</f>
        <v>278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>
        <v>258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14</v>
      </c>
      <c r="H64" s="152">
        <v>11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>
        <v>139</v>
      </c>
      <c r="D67" s="151">
        <v>134</v>
      </c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153</v>
      </c>
      <c r="D68" s="151">
        <v>8</v>
      </c>
      <c r="E68" s="237" t="s">
        <v>213</v>
      </c>
      <c r="F68" s="242" t="s">
        <v>214</v>
      </c>
      <c r="G68" s="152">
        <v>22</v>
      </c>
      <c r="H68" s="152">
        <v>9</v>
      </c>
    </row>
    <row r="69" spans="1:18" ht="15">
      <c r="A69" s="235" t="s">
        <v>215</v>
      </c>
      <c r="B69" s="241" t="s">
        <v>216</v>
      </c>
      <c r="C69" s="151">
        <v>4</v>
      </c>
      <c r="D69" s="151">
        <v>6</v>
      </c>
      <c r="E69" s="251" t="s">
        <v>78</v>
      </c>
      <c r="F69" s="242" t="s">
        <v>217</v>
      </c>
      <c r="G69" s="152">
        <v>98</v>
      </c>
      <c r="H69" s="152">
        <v>88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353</v>
      </c>
      <c r="H71" s="161">
        <f>H59+H60+H61+H69+H70</f>
        <v>925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8</v>
      </c>
      <c r="D74" s="151">
        <v>8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304</v>
      </c>
      <c r="D75" s="155">
        <f>SUM(D67:D74)</f>
        <v>156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353</v>
      </c>
      <c r="H79" s="162">
        <f>H71+H74+H75+H76</f>
        <v>925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4</v>
      </c>
      <c r="D87" s="151">
        <v>5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340</v>
      </c>
      <c r="D88" s="151">
        <v>472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344</v>
      </c>
      <c r="D91" s="155">
        <f>SUM(D87:D90)</f>
        <v>477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4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648</v>
      </c>
      <c r="D93" s="155">
        <f>D64+D75+D84+D91+D92</f>
        <v>637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7429</v>
      </c>
      <c r="D94" s="164">
        <f>D93+D55</f>
        <v>7568</v>
      </c>
      <c r="E94" s="449" t="s">
        <v>270</v>
      </c>
      <c r="F94" s="289" t="s">
        <v>271</v>
      </c>
      <c r="G94" s="165">
        <f>G36+G39+G55+G79</f>
        <v>7429</v>
      </c>
      <c r="H94" s="165">
        <f>H36+H39+H55+H79</f>
        <v>7568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853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875</v>
      </c>
      <c r="B98" s="432"/>
      <c r="C98" s="581" t="s">
        <v>865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866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8" zoomScale="115" zoomScaleNormal="115" workbookViewId="0">
      <selection activeCell="B49" sqref="B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Меден Кладенец Солар ЕООД</v>
      </c>
      <c r="C2" s="586"/>
      <c r="D2" s="586"/>
      <c r="E2" s="586"/>
      <c r="F2" s="588" t="s">
        <v>2</v>
      </c>
      <c r="G2" s="588"/>
      <c r="H2" s="526">
        <f>'справка №1-БАЛАНС'!H3</f>
        <v>201669747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01.01.2017-30.06.2017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1</v>
      </c>
      <c r="D9" s="46">
        <v>2</v>
      </c>
      <c r="E9" s="298" t="s">
        <v>284</v>
      </c>
      <c r="F9" s="549" t="s">
        <v>285</v>
      </c>
      <c r="G9" s="550">
        <v>578</v>
      </c>
      <c r="H9" s="550">
        <v>574</v>
      </c>
    </row>
    <row r="10" spans="1:18">
      <c r="A10" s="298" t="s">
        <v>286</v>
      </c>
      <c r="B10" s="299" t="s">
        <v>287</v>
      </c>
      <c r="C10" s="46">
        <v>105</v>
      </c>
      <c r="D10" s="46">
        <v>95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149</v>
      </c>
      <c r="D11" s="46">
        <v>157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578</v>
      </c>
      <c r="H13" s="548">
        <f>SUM(H9:H12)</f>
        <v>574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1</v>
      </c>
      <c r="D16" s="47">
        <v>1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256</v>
      </c>
      <c r="D19" s="49">
        <f>SUM(D9:D15)+D16</f>
        <v>255</v>
      </c>
      <c r="E19" s="304" t="s">
        <v>316</v>
      </c>
      <c r="F19" s="552" t="s">
        <v>317</v>
      </c>
      <c r="G19" s="550">
        <v>18</v>
      </c>
      <c r="H19" s="550">
        <v>18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100</v>
      </c>
      <c r="D22" s="46">
        <v>115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18</v>
      </c>
      <c r="H24" s="548">
        <f>SUM(H19:H23)</f>
        <v>18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>
        <v>2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101</v>
      </c>
      <c r="D26" s="49">
        <f>SUM(D22:D25)</f>
        <v>117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357</v>
      </c>
      <c r="D28" s="50">
        <f>D26+D19</f>
        <v>372</v>
      </c>
      <c r="E28" s="127" t="s">
        <v>338</v>
      </c>
      <c r="F28" s="554" t="s">
        <v>339</v>
      </c>
      <c r="G28" s="548">
        <f>G13+G15+G24</f>
        <v>596</v>
      </c>
      <c r="H28" s="548">
        <f>H13+H15+H24</f>
        <v>592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239</v>
      </c>
      <c r="D30" s="50">
        <f>IF((H28-D28)&gt;0,H28-D28,0)</f>
        <v>220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854</v>
      </c>
      <c r="B31" s="306" t="s">
        <v>344</v>
      </c>
      <c r="C31" s="46"/>
      <c r="D31" s="46"/>
      <c r="E31" s="296" t="s">
        <v>857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357</v>
      </c>
      <c r="D33" s="49">
        <f>D28-D31+D32</f>
        <v>372</v>
      </c>
      <c r="E33" s="127" t="s">
        <v>352</v>
      </c>
      <c r="F33" s="554" t="s">
        <v>353</v>
      </c>
      <c r="G33" s="53">
        <f>G32-G31+G28</f>
        <v>596</v>
      </c>
      <c r="H33" s="53">
        <f>H32-H31+H28</f>
        <v>592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239</v>
      </c>
      <c r="D34" s="50">
        <f>IF((H33-D33)&gt;0,H33-D33,0)</f>
        <v>220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239</v>
      </c>
      <c r="D39" s="460">
        <f>+IF((H33-D33-D35)&gt;0,H33-D33-D35,0)</f>
        <v>220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239</v>
      </c>
      <c r="D41" s="52">
        <f>IF(H39=0,IF(D39-D40&gt;0,D39-D40+H40,0),IF(H39-H40&lt;0,H40-H39+D39,0))</f>
        <v>220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596</v>
      </c>
      <c r="D42" s="53">
        <f>D33+D35+D39</f>
        <v>592</v>
      </c>
      <c r="E42" s="128" t="s">
        <v>379</v>
      </c>
      <c r="F42" s="129" t="s">
        <v>380</v>
      </c>
      <c r="G42" s="53">
        <f>G39+G33</f>
        <v>596</v>
      </c>
      <c r="H42" s="53">
        <f>H39+H33</f>
        <v>592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863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42933</v>
      </c>
      <c r="C48" s="427" t="s">
        <v>381</v>
      </c>
      <c r="D48" s="584" t="s">
        <v>867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5" t="s">
        <v>868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0" zoomScale="115" zoomScaleNormal="115" workbookViewId="0">
      <selection activeCell="C47" sqref="C4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Меден Кладенец Солар ЕООД</v>
      </c>
      <c r="C4" s="541" t="s">
        <v>2</v>
      </c>
      <c r="D4" s="541">
        <f>'справка №1-БАЛАНС'!H3</f>
        <v>201669747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538</v>
      </c>
      <c r="D10" s="54">
        <v>531</v>
      </c>
      <c r="E10" s="130"/>
      <c r="F10" s="130"/>
    </row>
    <row r="11" spans="1:13">
      <c r="A11" s="332" t="s">
        <v>388</v>
      </c>
      <c r="B11" s="333" t="s">
        <v>389</v>
      </c>
      <c r="C11" s="54">
        <v>-66</v>
      </c>
      <c r="D11" s="54">
        <v>-57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-80</v>
      </c>
      <c r="D14" s="54">
        <v>-80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-17</v>
      </c>
      <c r="D15" s="54">
        <v>-16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-281</v>
      </c>
      <c r="D19" s="54">
        <v>-22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94</v>
      </c>
      <c r="D20" s="55">
        <f>SUM(D10:D19)</f>
        <v>356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-140</v>
      </c>
      <c r="D37" s="54">
        <v>-236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-86</v>
      </c>
      <c r="D39" s="54">
        <v>-48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-1</v>
      </c>
      <c r="D41" s="54">
        <v>-1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-227</v>
      </c>
      <c r="D42" s="55">
        <f>SUM(D34:D41)</f>
        <v>-285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-133</v>
      </c>
      <c r="D43" s="55">
        <f>D42+D32+D20</f>
        <v>71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477</v>
      </c>
      <c r="D44" s="132">
        <v>220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344</v>
      </c>
      <c r="D45" s="55">
        <f>D44+D43</f>
        <v>291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344</v>
      </c>
      <c r="D46" s="56">
        <v>291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876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869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870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G36" sqref="G36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Меден Кладенец Солар ЕООД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201669747</v>
      </c>
      <c r="N3" s="2"/>
    </row>
    <row r="4" spans="1:23" s="532" customFormat="1" ht="13.5" customHeight="1">
      <c r="A4" s="467" t="s">
        <v>460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01.01.2017-30.06.2017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2092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1081</v>
      </c>
      <c r="J11" s="58">
        <f>'справка №1-БАЛАНС'!H29+'справка №1-БАЛАНС'!H32</f>
        <v>0</v>
      </c>
      <c r="K11" s="60"/>
      <c r="L11" s="344">
        <f>SUM(C11:K11)</f>
        <v>3173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2092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1081</v>
      </c>
      <c r="J15" s="61">
        <f t="shared" si="2"/>
        <v>0</v>
      </c>
      <c r="K15" s="61">
        <f t="shared" si="2"/>
        <v>0</v>
      </c>
      <c r="L15" s="344">
        <f t="shared" si="1"/>
        <v>3173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239</v>
      </c>
      <c r="J16" s="345">
        <f>+'справка №1-БАЛАНС'!G32</f>
        <v>0</v>
      </c>
      <c r="K16" s="60"/>
      <c r="L16" s="344">
        <f t="shared" si="1"/>
        <v>239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2092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1320</v>
      </c>
      <c r="J29" s="59">
        <f t="shared" si="6"/>
        <v>0</v>
      </c>
      <c r="K29" s="59">
        <f t="shared" si="6"/>
        <v>0</v>
      </c>
      <c r="L29" s="344">
        <f t="shared" si="1"/>
        <v>3412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2092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1320</v>
      </c>
      <c r="J32" s="59">
        <f t="shared" si="7"/>
        <v>0</v>
      </c>
      <c r="K32" s="59">
        <f t="shared" si="7"/>
        <v>0</v>
      </c>
      <c r="L32" s="344">
        <f t="shared" si="1"/>
        <v>3412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864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877</v>
      </c>
      <c r="B38" s="19"/>
      <c r="C38" s="15"/>
      <c r="D38" s="592" t="s">
        <v>521</v>
      </c>
      <c r="E38" s="592"/>
      <c r="F38" s="592" t="s">
        <v>867</v>
      </c>
      <c r="G38" s="592"/>
      <c r="H38" s="592"/>
      <c r="I38" s="592"/>
      <c r="J38" s="15" t="s">
        <v>859</v>
      </c>
      <c r="K38" s="15"/>
      <c r="L38" s="592" t="s">
        <v>868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7" workbookViewId="0">
      <selection activeCell="C45" sqref="C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383</v>
      </c>
      <c r="B2" s="599"/>
      <c r="C2" s="600" t="str">
        <f>'справка №1-БАЛАНС'!E3</f>
        <v>Меден Кладенец Солар ЕООД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201669747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01.01.2017-30.06.2017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463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293</v>
      </c>
      <c r="E9" s="189"/>
      <c r="F9" s="189"/>
      <c r="G9" s="74">
        <f>D9+E9-F9</f>
        <v>293</v>
      </c>
      <c r="H9" s="65"/>
      <c r="I9" s="65"/>
      <c r="J9" s="74">
        <f>G9+H9-I9</f>
        <v>293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293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62</v>
      </c>
      <c r="E11" s="189"/>
      <c r="F11" s="189"/>
      <c r="G11" s="74">
        <f t="shared" si="2"/>
        <v>62</v>
      </c>
      <c r="H11" s="65"/>
      <c r="I11" s="65"/>
      <c r="J11" s="74">
        <f t="shared" si="3"/>
        <v>62</v>
      </c>
      <c r="K11" s="65">
        <v>60</v>
      </c>
      <c r="L11" s="65">
        <v>2</v>
      </c>
      <c r="M11" s="65"/>
      <c r="N11" s="74">
        <f t="shared" si="4"/>
        <v>62</v>
      </c>
      <c r="O11" s="65"/>
      <c r="P11" s="65"/>
      <c r="Q11" s="74">
        <f t="shared" si="0"/>
        <v>62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7378</v>
      </c>
      <c r="E12" s="189"/>
      <c r="F12" s="189"/>
      <c r="G12" s="74">
        <f t="shared" si="2"/>
        <v>7378</v>
      </c>
      <c r="H12" s="65"/>
      <c r="I12" s="65"/>
      <c r="J12" s="74">
        <f t="shared" si="3"/>
        <v>7378</v>
      </c>
      <c r="K12" s="65">
        <v>1353</v>
      </c>
      <c r="L12" s="65">
        <v>148</v>
      </c>
      <c r="M12" s="65"/>
      <c r="N12" s="74">
        <f t="shared" si="4"/>
        <v>1501</v>
      </c>
      <c r="O12" s="65"/>
      <c r="P12" s="65"/>
      <c r="Q12" s="74">
        <f t="shared" si="0"/>
        <v>1501</v>
      </c>
      <c r="R12" s="74">
        <f t="shared" si="1"/>
        <v>5877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7733</v>
      </c>
      <c r="E17" s="194">
        <f>SUM(E9:E16)</f>
        <v>0</v>
      </c>
      <c r="F17" s="194">
        <f>SUM(F9:F16)</f>
        <v>0</v>
      </c>
      <c r="G17" s="74">
        <f t="shared" si="2"/>
        <v>7733</v>
      </c>
      <c r="H17" s="75">
        <f>SUM(H9:H16)</f>
        <v>0</v>
      </c>
      <c r="I17" s="75">
        <f>SUM(I9:I16)</f>
        <v>0</v>
      </c>
      <c r="J17" s="74">
        <f t="shared" si="3"/>
        <v>7733</v>
      </c>
      <c r="K17" s="75">
        <f>SUM(K9:K16)</f>
        <v>1413</v>
      </c>
      <c r="L17" s="75">
        <f>SUM(L9:L16)</f>
        <v>150</v>
      </c>
      <c r="M17" s="75">
        <f>SUM(M9:M16)</f>
        <v>0</v>
      </c>
      <c r="N17" s="74">
        <f t="shared" si="4"/>
        <v>1563</v>
      </c>
      <c r="O17" s="75">
        <f>SUM(O9:O16)</f>
        <v>0</v>
      </c>
      <c r="P17" s="75">
        <f>SUM(P9:P16)</f>
        <v>0</v>
      </c>
      <c r="Q17" s="74">
        <f t="shared" si="5"/>
        <v>1563</v>
      </c>
      <c r="R17" s="74">
        <f t="shared" si="6"/>
        <v>6170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582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855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856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7733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7733</v>
      </c>
      <c r="H40" s="438">
        <f t="shared" si="13"/>
        <v>0</v>
      </c>
      <c r="I40" s="438">
        <f t="shared" si="13"/>
        <v>0</v>
      </c>
      <c r="J40" s="438">
        <f t="shared" si="13"/>
        <v>7733</v>
      </c>
      <c r="K40" s="438">
        <f t="shared" si="13"/>
        <v>1413</v>
      </c>
      <c r="L40" s="438">
        <f t="shared" si="13"/>
        <v>150</v>
      </c>
      <c r="M40" s="438">
        <f t="shared" si="13"/>
        <v>0</v>
      </c>
      <c r="N40" s="438">
        <f t="shared" si="13"/>
        <v>1563</v>
      </c>
      <c r="O40" s="438">
        <f t="shared" si="13"/>
        <v>0</v>
      </c>
      <c r="P40" s="438">
        <f t="shared" si="13"/>
        <v>0</v>
      </c>
      <c r="Q40" s="438">
        <f t="shared" si="13"/>
        <v>1563</v>
      </c>
      <c r="R40" s="438">
        <f t="shared" si="13"/>
        <v>6170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608</v>
      </c>
      <c r="C44" s="576">
        <v>42933</v>
      </c>
      <c r="D44" s="355"/>
      <c r="E44" s="355"/>
      <c r="F44" s="355"/>
      <c r="G44" s="351"/>
      <c r="H44" s="356" t="s">
        <v>871</v>
      </c>
      <c r="I44" s="356"/>
      <c r="J44" s="356"/>
      <c r="K44" s="613"/>
      <c r="L44" s="613"/>
      <c r="M44" s="613"/>
      <c r="N44" s="613"/>
      <c r="O44" s="602" t="s">
        <v>870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82" zoomScale="115" zoomScaleNormal="115" workbookViewId="0">
      <selection activeCell="AC107" sqref="AC107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609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>'справка №1-БАЛАНС'!E3</f>
        <v>Меден Кладенец Солар ЕООД</v>
      </c>
      <c r="C3" s="621"/>
      <c r="D3" s="526" t="s">
        <v>2</v>
      </c>
      <c r="E3" s="107">
        <f>'справка №1-БАЛАНС'!H3</f>
        <v>201669747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01.01.2017-30.06.2017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463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>
        <v>8</v>
      </c>
      <c r="D9" s="108">
        <v>8</v>
      </c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608</v>
      </c>
      <c r="D11" s="119">
        <f>SUM(D12:D14)</f>
        <v>0</v>
      </c>
      <c r="E11" s="120">
        <f>SUM(E12:E14)</f>
        <v>608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>
        <v>608</v>
      </c>
      <c r="D12" s="108"/>
      <c r="E12" s="120">
        <f t="shared" ref="E12:E42" si="0">C12-D12</f>
        <v>608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/>
      <c r="D14" s="108"/>
      <c r="E14" s="120">
        <f t="shared" si="0"/>
        <v>0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/>
      <c r="D18" s="108"/>
      <c r="E18" s="120">
        <f t="shared" si="0"/>
        <v>0</v>
      </c>
      <c r="F18" s="106"/>
    </row>
    <row r="19" spans="1:15">
      <c r="A19" s="398" t="s">
        <v>634</v>
      </c>
      <c r="B19" s="394" t="s">
        <v>635</v>
      </c>
      <c r="C19" s="104">
        <f>C11+C15+C16</f>
        <v>608</v>
      </c>
      <c r="D19" s="104">
        <f>D11+D15+D16</f>
        <v>0</v>
      </c>
      <c r="E19" s="118">
        <f>E11+E15+E16</f>
        <v>608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>
        <v>3</v>
      </c>
      <c r="D21" s="108"/>
      <c r="E21" s="120">
        <f t="shared" si="0"/>
        <v>3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139</v>
      </c>
      <c r="D24" s="119">
        <f>SUM(D25:D27)</f>
        <v>139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/>
      <c r="D25" s="108"/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>
        <v>139</v>
      </c>
      <c r="D27" s="108">
        <v>139</v>
      </c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153</v>
      </c>
      <c r="D28" s="108">
        <v>153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v>4</v>
      </c>
      <c r="D29" s="108">
        <v>4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/>
      <c r="D31" s="108"/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/>
      <c r="D32" s="108"/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/>
      <c r="D34" s="108"/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/>
      <c r="D42" s="108"/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296</v>
      </c>
      <c r="D43" s="104">
        <f>D24+D28+D29+D31+D30+D32+D33+D38</f>
        <v>296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915</v>
      </c>
      <c r="D44" s="103">
        <f>D43+D21+D19+D9</f>
        <v>304</v>
      </c>
      <c r="E44" s="118">
        <f>E43+E21+E19+E9</f>
        <v>611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3664</v>
      </c>
      <c r="D56" s="103">
        <f>D57+D59</f>
        <v>0</v>
      </c>
      <c r="E56" s="119">
        <f t="shared" si="1"/>
        <v>3664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>
        <v>3664</v>
      </c>
      <c r="D59" s="108"/>
      <c r="E59" s="119">
        <f t="shared" si="1"/>
        <v>3664</v>
      </c>
      <c r="F59" s="108"/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3664</v>
      </c>
      <c r="D66" s="103">
        <f>D52+D56+D61+D62+D63+D64</f>
        <v>0</v>
      </c>
      <c r="E66" s="119">
        <f t="shared" si="1"/>
        <v>3664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/>
      <c r="D74" s="108"/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219</v>
      </c>
      <c r="D75" s="103">
        <f>D76+D78</f>
        <v>219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>
        <v>219</v>
      </c>
      <c r="D78" s="108">
        <v>219</v>
      </c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36</v>
      </c>
      <c r="D85" s="104">
        <f>SUM(D86:D90)+D94</f>
        <v>36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14</v>
      </c>
      <c r="D87" s="108">
        <v>14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/>
      <c r="D89" s="108"/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22</v>
      </c>
      <c r="D90" s="103">
        <f>SUM(D91:D93)</f>
        <v>22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>
        <v>22</v>
      </c>
      <c r="D92" s="108">
        <v>22</v>
      </c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/>
      <c r="D93" s="108"/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/>
      <c r="D94" s="108"/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v>98</v>
      </c>
      <c r="D95" s="108">
        <v>98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353</v>
      </c>
      <c r="D96" s="104">
        <f>D85+D80+D75+D71+D95</f>
        <v>353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4017</v>
      </c>
      <c r="D97" s="104">
        <f>D96+D68+D66</f>
        <v>353</v>
      </c>
      <c r="E97" s="104">
        <f>E96+E68+E66</f>
        <v>3664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780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875</v>
      </c>
      <c r="B109" s="615"/>
      <c r="C109" s="615" t="s">
        <v>869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870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>'справка №1-БАЛАНС'!E3</f>
        <v>Меден Кладенец Солар ЕООД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201669747</v>
      </c>
    </row>
    <row r="5" spans="1:9" ht="15">
      <c r="A5" s="501" t="s">
        <v>5</v>
      </c>
      <c r="B5" s="623" t="str">
        <f>'справка №1-БАЛАНС'!E5</f>
        <v>01.01.2017-30.06.2017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463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781</v>
      </c>
      <c r="B30" s="625"/>
      <c r="C30" s="625"/>
      <c r="D30" s="459" t="s">
        <v>820</v>
      </c>
      <c r="E30" s="624"/>
      <c r="F30" s="624"/>
      <c r="G30" s="624"/>
      <c r="H30" s="420" t="s">
        <v>782</v>
      </c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>'справка №1-БАЛАНС'!E3</f>
        <v>Меден Кладенец Солар ЕООД</v>
      </c>
      <c r="C5" s="629"/>
      <c r="D5" s="629"/>
      <c r="E5" s="570" t="s">
        <v>2</v>
      </c>
      <c r="F5" s="451">
        <f>'справка №1-БАЛАНС'!H3</f>
        <v>201669747</v>
      </c>
    </row>
    <row r="6" spans="1:15" ht="15" customHeight="1">
      <c r="A6" s="27" t="s">
        <v>823</v>
      </c>
      <c r="B6" s="630" t="str">
        <f>'справка №1-БАЛАНС'!E5</f>
        <v>01.01.2017-30.06.2017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850</v>
      </c>
      <c r="B151" s="453"/>
      <c r="C151" s="631" t="s">
        <v>851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858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2017-07-20T13:37:45Z</cp:lastPrinted>
  <dcterms:created xsi:type="dcterms:W3CDTF">2000-06-29T12:02:40Z</dcterms:created>
  <dcterms:modified xsi:type="dcterms:W3CDTF">2017-07-20T13:48:23Z</dcterms:modified>
</cp:coreProperties>
</file>