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H17" i="1"/>
  <c r="G17" i="1"/>
  <c r="C39" i="1"/>
  <c r="C45" i="1" s="1"/>
  <c r="C34" i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5" i="4" s="1"/>
  <c r="M12" i="4"/>
  <c r="M17" i="4"/>
  <c r="M21" i="4"/>
  <c r="M24" i="4"/>
  <c r="D17" i="4"/>
  <c r="D21" i="4"/>
  <c r="D24" i="4"/>
  <c r="D11" i="4"/>
  <c r="D15" i="4" s="1"/>
  <c r="D29" i="4" s="1"/>
  <c r="D32" i="4" s="1"/>
  <c r="D12" i="4"/>
  <c r="E11" i="4"/>
  <c r="E15" i="4" s="1"/>
  <c r="E12" i="4"/>
  <c r="E17" i="4"/>
  <c r="E21" i="4"/>
  <c r="E24" i="4"/>
  <c r="F11" i="4"/>
  <c r="F12" i="4"/>
  <c r="L12" i="4" s="1"/>
  <c r="F21" i="4"/>
  <c r="F24" i="4"/>
  <c r="G11" i="4"/>
  <c r="G12" i="4"/>
  <c r="G15" i="4"/>
  <c r="G17" i="4"/>
  <c r="G21" i="4"/>
  <c r="G24" i="4"/>
  <c r="G29" i="4"/>
  <c r="H12" i="4"/>
  <c r="H15" i="4"/>
  <c r="H17" i="4"/>
  <c r="H21" i="4"/>
  <c r="H29" i="4" s="1"/>
  <c r="H32" i="4" s="1"/>
  <c r="H24" i="4"/>
  <c r="I16" i="4"/>
  <c r="L16" i="4" s="1"/>
  <c r="I11" i="4"/>
  <c r="I12" i="4"/>
  <c r="I17" i="4"/>
  <c r="I21" i="4"/>
  <c r="I24" i="4"/>
  <c r="J11" i="4"/>
  <c r="J15" i="4" s="1"/>
  <c r="J12" i="4"/>
  <c r="J17" i="4"/>
  <c r="J21" i="4"/>
  <c r="J24" i="4"/>
  <c r="J16" i="4"/>
  <c r="K17" i="4"/>
  <c r="K21" i="4"/>
  <c r="K24" i="4"/>
  <c r="K29" i="4" s="1"/>
  <c r="K32" i="4" s="1"/>
  <c r="K12" i="4"/>
  <c r="K15" i="4"/>
  <c r="C11" i="4"/>
  <c r="C15" i="4" s="1"/>
  <c r="C12" i="4"/>
  <c r="C17" i="4"/>
  <c r="L17" i="4" s="1"/>
  <c r="C21" i="4"/>
  <c r="L21" i="4" s="1"/>
  <c r="C24" i="4"/>
  <c r="L13" i="4"/>
  <c r="L14" i="4"/>
  <c r="L18" i="4"/>
  <c r="L19" i="4"/>
  <c r="L20" i="4"/>
  <c r="L22" i="4"/>
  <c r="L23" i="4"/>
  <c r="L24" i="4"/>
  <c r="L25" i="4"/>
  <c r="L26" i="4"/>
  <c r="L27" i="4"/>
  <c r="L28" i="4"/>
  <c r="L30" i="4"/>
  <c r="L31" i="4"/>
  <c r="G32" i="4"/>
  <c r="G39" i="5"/>
  <c r="J39" i="5" s="1"/>
  <c r="N39" i="5"/>
  <c r="Q39" i="5" s="1"/>
  <c r="O3" i="5"/>
  <c r="O2" i="5"/>
  <c r="C3" i="5"/>
  <c r="C2" i="5"/>
  <c r="G15" i="5"/>
  <c r="J15" i="5" s="1"/>
  <c r="R15" i="5" s="1"/>
  <c r="N15" i="5"/>
  <c r="Q15" i="5" s="1"/>
  <c r="D17" i="5"/>
  <c r="D25" i="5"/>
  <c r="D27" i="5"/>
  <c r="G27" i="5" s="1"/>
  <c r="J27" i="5" s="1"/>
  <c r="D32" i="5"/>
  <c r="E17" i="5"/>
  <c r="E25" i="5"/>
  <c r="E27" i="5"/>
  <c r="E38" i="5" s="1"/>
  <c r="E40" i="5" s="1"/>
  <c r="E32" i="5"/>
  <c r="F17" i="5"/>
  <c r="G17" i="5" s="1"/>
  <c r="F25" i="5"/>
  <c r="F27" i="5"/>
  <c r="F32" i="5"/>
  <c r="G18" i="5"/>
  <c r="G19" i="5"/>
  <c r="G25" i="5"/>
  <c r="J25" i="5" s="1"/>
  <c r="H17" i="5"/>
  <c r="H25" i="5"/>
  <c r="H27" i="5"/>
  <c r="H38" i="5" s="1"/>
  <c r="H40" i="5" s="1"/>
  <c r="H32" i="5"/>
  <c r="I17" i="5"/>
  <c r="I25" i="5"/>
  <c r="I27" i="5"/>
  <c r="I32" i="5"/>
  <c r="J18" i="5"/>
  <c r="J19" i="5"/>
  <c r="K17" i="5"/>
  <c r="K25" i="5"/>
  <c r="N25" i="5" s="1"/>
  <c r="Q25" i="5" s="1"/>
  <c r="R25" i="5" s="1"/>
  <c r="K27" i="5"/>
  <c r="K38" i="5" s="1"/>
  <c r="K32" i="5"/>
  <c r="L17" i="5"/>
  <c r="L25" i="5"/>
  <c r="L27" i="5"/>
  <c r="L32" i="5"/>
  <c r="M17" i="5"/>
  <c r="M25" i="5"/>
  <c r="M27" i="5"/>
  <c r="M38" i="5" s="1"/>
  <c r="M40" i="5" s="1"/>
  <c r="M32" i="5"/>
  <c r="N17" i="5"/>
  <c r="N18" i="5"/>
  <c r="Q18" i="5" s="1"/>
  <c r="N19" i="5"/>
  <c r="Q19" i="5" s="1"/>
  <c r="R19" i="5" s="1"/>
  <c r="O17" i="5"/>
  <c r="O25" i="5"/>
  <c r="O27" i="5"/>
  <c r="O38" i="5" s="1"/>
  <c r="O40" i="5" s="1"/>
  <c r="O32" i="5"/>
  <c r="P17" i="5"/>
  <c r="P25" i="5"/>
  <c r="P27" i="5"/>
  <c r="P32" i="5"/>
  <c r="N28" i="5"/>
  <c r="Q28" i="5"/>
  <c r="G28" i="5"/>
  <c r="J28" i="5" s="1"/>
  <c r="R28" i="5" s="1"/>
  <c r="N29" i="5"/>
  <c r="Q29" i="5" s="1"/>
  <c r="G29" i="5"/>
  <c r="J29" i="5" s="1"/>
  <c r="N30" i="5"/>
  <c r="Q30" i="5" s="1"/>
  <c r="G30" i="5"/>
  <c r="J30" i="5"/>
  <c r="N31" i="5"/>
  <c r="Q31" i="5" s="1"/>
  <c r="G31" i="5"/>
  <c r="J31" i="5" s="1"/>
  <c r="N32" i="5"/>
  <c r="Q32" i="5"/>
  <c r="G32" i="5"/>
  <c r="J32" i="5" s="1"/>
  <c r="R32" i="5" s="1"/>
  <c r="N33" i="5"/>
  <c r="Q33" i="5" s="1"/>
  <c r="G33" i="5"/>
  <c r="J33" i="5" s="1"/>
  <c r="N34" i="5"/>
  <c r="Q34" i="5" s="1"/>
  <c r="G34" i="5"/>
  <c r="J34" i="5"/>
  <c r="N35" i="5"/>
  <c r="Q35" i="5" s="1"/>
  <c r="G35" i="5"/>
  <c r="J35" i="5" s="1"/>
  <c r="N36" i="5"/>
  <c r="Q36" i="5"/>
  <c r="G36" i="5"/>
  <c r="J36" i="5" s="1"/>
  <c r="R36" i="5" s="1"/>
  <c r="N37" i="5"/>
  <c r="Q37" i="5" s="1"/>
  <c r="G37" i="5"/>
  <c r="J37" i="5" s="1"/>
  <c r="G20" i="5"/>
  <c r="G21" i="5"/>
  <c r="G22" i="5"/>
  <c r="G23" i="5"/>
  <c r="G24" i="5"/>
  <c r="G16" i="5"/>
  <c r="J16" i="5"/>
  <c r="J20" i="5"/>
  <c r="J21" i="5"/>
  <c r="J22" i="5"/>
  <c r="J23" i="5"/>
  <c r="R23" i="5" s="1"/>
  <c r="J24" i="5"/>
  <c r="N20" i="5"/>
  <c r="N21" i="5"/>
  <c r="N22" i="5"/>
  <c r="N23" i="5"/>
  <c r="N24" i="5"/>
  <c r="N16" i="5"/>
  <c r="Q16" i="5" s="1"/>
  <c r="Q20" i="5"/>
  <c r="Q21" i="5"/>
  <c r="Q22" i="5"/>
  <c r="R22" i="5" s="1"/>
  <c r="Q23" i="5"/>
  <c r="Q24" i="5"/>
  <c r="G10" i="5"/>
  <c r="J10" i="5" s="1"/>
  <c r="R10" i="5" s="1"/>
  <c r="G11" i="5"/>
  <c r="J11" i="5" s="1"/>
  <c r="G12" i="5"/>
  <c r="G13" i="5"/>
  <c r="G14" i="5"/>
  <c r="J14" i="5" s="1"/>
  <c r="G9" i="5"/>
  <c r="N10" i="5"/>
  <c r="Q10" i="5"/>
  <c r="N11" i="5"/>
  <c r="Q11" i="5" s="1"/>
  <c r="J12" i="5"/>
  <c r="N12" i="5"/>
  <c r="Q12" i="5" s="1"/>
  <c r="J13" i="5"/>
  <c r="R13" i="5" s="1"/>
  <c r="N13" i="5"/>
  <c r="Q13" i="5"/>
  <c r="N14" i="5"/>
  <c r="Q14" i="5" s="1"/>
  <c r="J9" i="5"/>
  <c r="N9" i="5"/>
  <c r="Q9" i="5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F105" i="6" s="1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3" i="6" s="1"/>
  <c r="E35" i="6"/>
  <c r="E34" i="6"/>
  <c r="E42" i="6"/>
  <c r="E40" i="6"/>
  <c r="E39" i="6"/>
  <c r="E41" i="6"/>
  <c r="E32" i="6"/>
  <c r="E21" i="6"/>
  <c r="C11" i="6"/>
  <c r="C33" i="6"/>
  <c r="D24" i="6"/>
  <c r="D43" i="6" s="1"/>
  <c r="D44" i="6" s="1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48" i="8" s="1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31" i="8" s="1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114" i="8" s="1"/>
  <c r="F96" i="8"/>
  <c r="F95" i="8"/>
  <c r="F94" i="8"/>
  <c r="F93" i="8"/>
  <c r="F92" i="8"/>
  <c r="F91" i="8"/>
  <c r="F90" i="8"/>
  <c r="F89" i="8"/>
  <c r="F88" i="8"/>
  <c r="F87" i="8"/>
  <c r="F86" i="8"/>
  <c r="F85" i="8"/>
  <c r="F97" i="8" s="1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78" i="8" s="1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44" i="8" s="1"/>
  <c r="F13" i="8"/>
  <c r="F14" i="8"/>
  <c r="F15" i="8"/>
  <c r="F27" i="8" s="1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49" i="8" s="1"/>
  <c r="E114" i="8"/>
  <c r="E97" i="8"/>
  <c r="C27" i="8"/>
  <c r="C78" i="8"/>
  <c r="C61" i="8"/>
  <c r="C79" i="8" s="1"/>
  <c r="C44" i="8"/>
  <c r="E78" i="8"/>
  <c r="F61" i="8"/>
  <c r="E61" i="8"/>
  <c r="E44" i="8"/>
  <c r="E79" i="8" s="1"/>
  <c r="E27" i="8"/>
  <c r="E71" i="6" l="1"/>
  <c r="E56" i="6"/>
  <c r="C66" i="6"/>
  <c r="Q17" i="5"/>
  <c r="F149" i="8"/>
  <c r="R14" i="5"/>
  <c r="F79" i="8"/>
  <c r="R18" i="5"/>
  <c r="R30" i="5"/>
  <c r="E29" i="4"/>
  <c r="E32" i="4" s="1"/>
  <c r="C149" i="8"/>
  <c r="I17" i="7"/>
  <c r="E38" i="6"/>
  <c r="D66" i="6"/>
  <c r="D96" i="6"/>
  <c r="E80" i="6"/>
  <c r="R9" i="5"/>
  <c r="R24" i="5"/>
  <c r="R20" i="5"/>
  <c r="R39" i="5"/>
  <c r="F15" i="4"/>
  <c r="M29" i="4"/>
  <c r="M32" i="4" s="1"/>
  <c r="I26" i="7"/>
  <c r="E11" i="6"/>
  <c r="N27" i="5"/>
  <c r="Q27" i="5" s="1"/>
  <c r="R27" i="5" s="1"/>
  <c r="R16" i="5"/>
  <c r="R34" i="5"/>
  <c r="I15" i="4"/>
  <c r="I29" i="4" s="1"/>
  <c r="I32" i="4" s="1"/>
  <c r="E24" i="6"/>
  <c r="E43" i="6" s="1"/>
  <c r="C43" i="6"/>
  <c r="F96" i="6"/>
  <c r="F97" i="6" s="1"/>
  <c r="R21" i="5"/>
  <c r="R35" i="5"/>
  <c r="P38" i="5"/>
  <c r="P40" i="5" s="1"/>
  <c r="L38" i="5"/>
  <c r="L40" i="5" s="1"/>
  <c r="I38" i="5"/>
  <c r="I40" i="5" s="1"/>
  <c r="F38" i="5"/>
  <c r="F40" i="5" s="1"/>
  <c r="D38" i="5"/>
  <c r="D40" i="5" s="1"/>
  <c r="E90" i="6"/>
  <c r="E85" i="6" s="1"/>
  <c r="C96" i="6"/>
  <c r="E75" i="6"/>
  <c r="E16" i="6"/>
  <c r="E19" i="6" s="1"/>
  <c r="C19" i="6"/>
  <c r="R12" i="5"/>
  <c r="R11" i="5"/>
  <c r="D43" i="3"/>
  <c r="D45" i="3" s="1"/>
  <c r="C43" i="3"/>
  <c r="C45" i="3" s="1"/>
  <c r="L11" i="4"/>
  <c r="G36" i="1"/>
  <c r="G94" i="1" s="1"/>
  <c r="H36" i="1"/>
  <c r="H94" i="1" s="1"/>
  <c r="C29" i="4"/>
  <c r="C32" i="4" s="1"/>
  <c r="C93" i="1"/>
  <c r="D93" i="1"/>
  <c r="D55" i="1"/>
  <c r="C55" i="1"/>
  <c r="H28" i="2"/>
  <c r="H33" i="2" s="1"/>
  <c r="G28" i="2"/>
  <c r="G33" i="2" s="1"/>
  <c r="D28" i="2"/>
  <c r="C28" i="2"/>
  <c r="K40" i="5"/>
  <c r="N38" i="5"/>
  <c r="R37" i="5"/>
  <c r="R33" i="5"/>
  <c r="R29" i="5"/>
  <c r="J17" i="5"/>
  <c r="F29" i="4"/>
  <c r="F32" i="4" s="1"/>
  <c r="R31" i="5"/>
  <c r="J29" i="4"/>
  <c r="J32" i="4" s="1"/>
  <c r="C97" i="6" l="1"/>
  <c r="E66" i="6"/>
  <c r="C44" i="6"/>
  <c r="L15" i="4"/>
  <c r="G38" i="5"/>
  <c r="J38" i="5" s="1"/>
  <c r="E96" i="6"/>
  <c r="D97" i="6"/>
  <c r="E44" i="6"/>
  <c r="C94" i="1"/>
  <c r="D94" i="1"/>
  <c r="D30" i="2"/>
  <c r="G30" i="2"/>
  <c r="H30" i="2"/>
  <c r="D33" i="2"/>
  <c r="H34" i="2" s="1"/>
  <c r="C30" i="2"/>
  <c r="C33" i="2"/>
  <c r="C39" i="2" s="1"/>
  <c r="L29" i="4"/>
  <c r="L32" i="4"/>
  <c r="R17" i="5"/>
  <c r="J40" i="5"/>
  <c r="G40" i="5"/>
  <c r="N40" i="5"/>
  <c r="Q38" i="5"/>
  <c r="Q40" i="5" s="1"/>
  <c r="E97" i="6" l="1"/>
  <c r="D39" i="2"/>
  <c r="D42" i="2" s="1"/>
  <c r="G34" i="2"/>
  <c r="C34" i="2"/>
  <c r="D34" i="2"/>
  <c r="H39" i="2" s="1"/>
  <c r="H41" i="2" s="1"/>
  <c r="R38" i="5"/>
  <c r="R40" i="5" s="1"/>
  <c r="C42" i="2"/>
  <c r="G39" i="2" l="1"/>
  <c r="G42" i="2" s="1"/>
  <c r="G41" i="2"/>
  <c r="H42" i="2"/>
  <c r="D41" i="2"/>
  <c r="C41" i="2" l="1"/>
</calcChain>
</file>

<file path=xl/sharedStrings.xml><?xml version="1.0" encoding="utf-8"?>
<sst xmlns="http://schemas.openxmlformats.org/spreadsheetml/2006/main" count="1065" uniqueCount="877">
  <si>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</si>
  <si>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</si>
  <si>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</si>
  <si>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</si>
  <si>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</si>
  <si>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</si>
  <si>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</si>
  <si>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</si>
  <si>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</si>
  <si>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</si>
  <si>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</si>
  <si>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</si>
  <si>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</si>
  <si>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</si>
  <si>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</si>
  <si>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</si>
  <si>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</si>
  <si>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</si>
  <si>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</si>
  <si>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</si>
  <si>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</si>
  <si>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</si>
  <si>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</si>
  <si>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</si>
  <si>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</si>
  <si>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</si>
  <si>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</si>
  <si>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</si>
  <si>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</si>
  <si>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</si>
  <si>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</si>
  <si>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</si>
  <si>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</si>
  <si>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</si>
  <si>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</si>
  <si>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</si>
  <si>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</si>
  <si>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</si>
  <si>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</si>
  <si>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</si>
  <si>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</si>
  <si>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</si>
  <si>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</si>
  <si>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</si>
  <si>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</si>
  <si>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</si>
  <si>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</si>
  <si>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</si>
  <si>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</si>
  <si>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</si>
  <si>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</si>
  <si>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</si>
  <si>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</si>
  <si>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</si>
  <si>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</si>
  <si>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</si>
  <si>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</si>
  <si>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</si>
  <si>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</si>
  <si>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</si>
  <si>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</si>
  <si>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</si>
  <si>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</si>
  <si>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</si>
  <si>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</si>
  <si>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</si>
  <si>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</si>
  <si>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</si>
  <si>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</si>
  <si>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</si>
  <si>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</si>
  <si>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</si>
  <si>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</si>
  <si>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</si>
  <si>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</si>
  <si>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</si>
  <si>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</si>
  <si>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</si>
  <si>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</si>
  <si>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</si>
  <si>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</si>
  <si>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</si>
  <si>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</si>
  <si>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</si>
  <si>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</si>
  <si>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</si>
  <si>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</si>
  <si>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</si>
  <si>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</si>
  <si>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</si>
  <si>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</si>
  <si>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</si>
  <si>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</si>
  <si>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</si>
  <si>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</si>
  <si>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</si>
  <si>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</si>
  <si>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</si>
  <si>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</si>
  <si>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</si>
  <si>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</si>
  <si>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</si>
  <si>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</si>
  <si>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</si>
  <si>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</si>
  <si>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</si>
  <si>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</si>
  <si>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</si>
  <si>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</si>
  <si>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</si>
  <si>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</si>
  <si>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</si>
  <si>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</si>
  <si>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</si>
  <si>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</si>
  <si>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</si>
  <si>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</si>
  <si>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</si>
  <si>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</si>
  <si>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</si>
  <si>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</si>
  <si>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</si>
  <si>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</si>
  <si>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</si>
  <si>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</si>
  <si>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</si>
  <si>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</si>
  <si>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</si>
  <si>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</si>
  <si>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</si>
  <si>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</si>
  <si>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</si>
  <si>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</si>
  <si>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</si>
  <si>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</si>
  <si>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</si>
  <si>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</si>
  <si>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</si>
  <si>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</si>
  <si>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</si>
  <si>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</si>
  <si>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</si>
  <si>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</si>
  <si>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</si>
  <si>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</si>
  <si>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</si>
  <si>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</si>
  <si>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</si>
  <si>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</si>
  <si>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</si>
  <si>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</si>
  <si>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</si>
  <si>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</si>
  <si>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</si>
  <si>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</si>
  <si>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</si>
  <si>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</si>
  <si>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</si>
  <si>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</si>
  <si>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</si>
  <si>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</si>
  <si>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</si>
  <si>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</si>
  <si>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</si>
  <si>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</si>
  <si>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</si>
  <si>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</si>
  <si>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</si>
  <si>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</si>
  <si>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</si>
  <si>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</si>
  <si>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</si>
  <si>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</si>
  <si>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</si>
  <si>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</si>
  <si>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</si>
  <si>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</si>
  <si>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</si>
  <si>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</si>
  <si>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</si>
  <si>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</si>
  <si>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</si>
  <si>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</si>
  <si>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</si>
  <si>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</si>
  <si>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</si>
  <si>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</si>
  <si>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</si>
  <si>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</si>
  <si>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</si>
  <si>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</si>
  <si>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</si>
  <si>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</si>
  <si>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</si>
  <si>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</si>
  <si>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</si>
  <si>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</si>
  <si>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</si>
  <si>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</si>
  <si>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</si>
  <si>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</si>
  <si>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</si>
  <si>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</si>
  <si>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</si>
  <si>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</si>
  <si>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</si>
  <si>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</si>
  <si>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</si>
  <si>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</si>
  <si>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</si>
  <si>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</si>
  <si>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</si>
  <si>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</si>
  <si>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</si>
  <si>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</si>
  <si>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</si>
  <si>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</si>
  <si>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</si>
  <si>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</si>
  <si>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</si>
  <si>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</si>
  <si>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</si>
  <si>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</si>
  <si>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</si>
  <si>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</si>
  <si>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</si>
  <si>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</si>
  <si>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</si>
  <si>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</si>
  <si>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</si>
  <si>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</si>
  <si>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</si>
  <si>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</si>
  <si>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</si>
  <si>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</si>
  <si>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</si>
  <si>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</si>
  <si>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</si>
  <si>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</si>
  <si>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</si>
  <si>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</si>
  <si>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</si>
  <si>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</si>
  <si>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</si>
  <si>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</si>
  <si>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</si>
  <si>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</si>
  <si>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</si>
  <si>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</si>
  <si>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</si>
  <si>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</si>
  <si>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</si>
  <si>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</si>
  <si>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</si>
  <si>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</si>
  <si>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</si>
  <si>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</si>
  <si>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</si>
  <si>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</si>
  <si>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</si>
  <si>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</si>
  <si>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</si>
  <si>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</si>
  <si>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</si>
  <si>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</si>
  <si>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</si>
  <si>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</si>
  <si>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</si>
  <si>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</si>
  <si>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</si>
  <si>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</si>
  <si>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</si>
  <si>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</si>
  <si>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</si>
  <si>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</si>
  <si>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</si>
  <si>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</si>
  <si>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</si>
  <si>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</si>
  <si>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</si>
  <si>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</si>
  <si>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</si>
  <si>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</si>
  <si>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</si>
  <si>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</si>
  <si>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</si>
  <si>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</si>
  <si>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</si>
  <si>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</si>
  <si>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</si>
  <si>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</si>
  <si>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</si>
  <si>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</si>
  <si>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</si>
  <si>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</si>
  <si>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</si>
  <si>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</si>
  <si>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</si>
  <si>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</si>
  <si>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</si>
  <si>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</si>
  <si>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</si>
  <si>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</si>
  <si>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</si>
  <si>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</si>
  <si>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</si>
  <si>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</si>
  <si>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</si>
  <si>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</si>
  <si>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</si>
  <si>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</si>
  <si>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</si>
  <si>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</si>
  <si>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</si>
  <si>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</si>
  <si>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</si>
  <si>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</si>
  <si>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</si>
  <si>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</si>
  <si>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</si>
  <si>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</si>
  <si>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</si>
  <si>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</si>
  <si>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</si>
  <si>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</si>
  <si>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</si>
  <si>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</si>
  <si>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</si>
  <si>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</si>
  <si>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</si>
  <si>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</si>
  <si>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</si>
  <si>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</si>
  <si>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</si>
  <si>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</si>
  <si>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</si>
  <si>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</si>
  <si>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</si>
  <si>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</si>
  <si>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</si>
  <si>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</si>
  <si>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</si>
  <si>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</si>
  <si>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</si>
  <si>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</si>
  <si>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</si>
  <si>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</si>
  <si>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</si>
  <si>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</si>
  <si>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</si>
  <si>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</si>
  <si>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</si>
  <si>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</si>
  <si>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</si>
  <si>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</si>
  <si>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</si>
  <si>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</si>
  <si>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</si>
  <si>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</si>
  <si>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</si>
  <si>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</si>
  <si>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</si>
  <si>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</si>
  <si>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</si>
  <si>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</si>
  <si>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</si>
  <si>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</si>
  <si>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</si>
  <si>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</si>
  <si>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</si>
  <si>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</si>
  <si>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</si>
  <si>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</si>
  <si>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</si>
  <si>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</si>
  <si>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</si>
  <si>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</si>
  <si>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</si>
  <si>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</si>
  <si>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</si>
  <si>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</si>
  <si>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</si>
  <si>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</si>
  <si>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</si>
  <si>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</si>
  <si>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</si>
  <si>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</si>
  <si>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</si>
  <si>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</si>
  <si>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</si>
  <si>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</si>
  <si>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</si>
  <si>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</si>
  <si>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</si>
  <si>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</si>
  <si>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</si>
  <si>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</si>
  <si>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</si>
  <si>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</si>
  <si>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</si>
  <si>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</si>
  <si>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</si>
  <si>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</si>
  <si>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</si>
  <si>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</si>
  <si>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</si>
  <si>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</si>
  <si>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</si>
  <si>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</si>
  <si>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</si>
  <si>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</si>
  <si>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</si>
  <si>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</si>
  <si>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</si>
  <si>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</si>
  <si>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</si>
  <si>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</si>
  <si>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</si>
  <si>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</si>
  <si>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</si>
  <si>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</si>
  <si>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</si>
  <si>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</si>
  <si>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</si>
  <si>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</si>
  <si>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</si>
  <si>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</si>
  <si>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</si>
  <si>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</si>
  <si>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</si>
  <si>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</si>
  <si>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</si>
  <si>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</si>
  <si>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</si>
  <si>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</si>
  <si>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</si>
  <si>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</si>
  <si>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</si>
  <si>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</si>
  <si>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</si>
  <si>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</si>
  <si>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</si>
  <si>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</si>
  <si>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</si>
  <si>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</si>
  <si>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</si>
  <si>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</si>
  <si>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</si>
  <si>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</si>
  <si>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</si>
  <si>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</si>
  <si>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</si>
  <si>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</si>
  <si>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</si>
  <si>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</si>
  <si>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</si>
  <si>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</si>
  <si>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</si>
  <si>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</si>
  <si>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</si>
  <si>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</si>
  <si>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</si>
  <si>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</si>
  <si>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</si>
  <si>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</si>
  <si>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</si>
  <si>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</si>
  <si>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</si>
  <si>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</si>
  <si>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</si>
  <si>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</si>
  <si>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</si>
  <si>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</si>
  <si>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</si>
  <si>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</si>
  <si>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</si>
  <si>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</si>
  <si>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</si>
  <si>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</si>
  <si>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</si>
  <si>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</si>
  <si>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</si>
  <si>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</si>
  <si>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</si>
  <si>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</si>
  <si>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</si>
  <si>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</si>
  <si>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</si>
  <si>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</si>
  <si>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</si>
  <si>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</si>
  <si>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</si>
  <si>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</si>
  <si>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</si>
  <si>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</si>
  <si>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</si>
  <si>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</si>
  <si>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</si>
  <si>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</si>
  <si>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</si>
  <si>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</si>
  <si>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</si>
  <si>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</si>
  <si>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</si>
  <si>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</si>
  <si>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</si>
  <si>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</si>
  <si>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</si>
  <si>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</si>
  <si>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</si>
  <si>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</si>
  <si>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</si>
  <si>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</si>
  <si>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</si>
  <si>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</si>
  <si>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</si>
  <si>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</si>
  <si>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</si>
  <si>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</si>
  <si>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</si>
  <si>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</si>
  <si>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</si>
  <si>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</si>
  <si>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</si>
  <si>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</si>
  <si>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</si>
  <si>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</si>
  <si>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</si>
  <si>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</si>
  <si>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</si>
  <si>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</si>
  <si>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</si>
  <si>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</si>
  <si>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</si>
  <si>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</si>
  <si>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</si>
  <si>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</si>
  <si>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</si>
  <si>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</si>
  <si>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</si>
  <si>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</si>
  <si>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</si>
  <si>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</si>
  <si>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</si>
  <si>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</si>
  <si>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</si>
  <si>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</si>
  <si>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</si>
  <si>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</si>
  <si>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</si>
  <si>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</si>
  <si>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</si>
  <si>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</si>
  <si>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</si>
  <si>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</si>
  <si>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</si>
  <si>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</si>
  <si>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</si>
  <si>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</si>
  <si>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</si>
  <si>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</si>
  <si>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</si>
  <si>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</si>
  <si>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</si>
  <si>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</si>
  <si>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</si>
  <si>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</si>
  <si>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</si>
  <si>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</si>
  <si>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</si>
  <si>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</si>
  <si>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</si>
  <si>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</si>
  <si>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</si>
  <si>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</si>
  <si>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</si>
  <si>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</si>
  <si>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</si>
  <si>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</si>
  <si>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</si>
  <si>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</si>
  <si>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</si>
  <si>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</si>
  <si>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</si>
  <si>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</si>
  <si>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</si>
  <si>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</si>
  <si>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</si>
  <si>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</si>
  <si>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</si>
  <si>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</si>
  <si>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</si>
  <si>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</si>
  <si>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</si>
  <si>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</si>
  <si>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</si>
  <si>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</si>
  <si>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</si>
  <si>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</si>
  <si>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</si>
  <si>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</si>
  <si>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</si>
  <si>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</si>
  <si>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</si>
  <si>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</si>
  <si>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</si>
  <si>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</si>
  <si>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</si>
  <si>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</si>
  <si>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</si>
  <si>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</si>
  <si>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</si>
  <si>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</si>
  <si>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</si>
  <si>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</si>
  <si>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</si>
  <si>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</si>
  <si>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</si>
  <si>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</si>
  <si>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</si>
  <si>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</si>
  <si>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</si>
  <si>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</si>
  <si>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</si>
  <si>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</si>
  <si>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</si>
  <si>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</si>
  <si>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</si>
  <si>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</si>
  <si>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</si>
  <si>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</si>
  <si>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</si>
  <si>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</si>
  <si>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</si>
  <si>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</si>
  <si>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</si>
  <si>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</si>
  <si>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</si>
  <si>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</si>
  <si>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</si>
  <si>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</si>
  <si>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</si>
  <si>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</si>
  <si>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</si>
  <si>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</si>
  <si>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</si>
  <si>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</si>
  <si>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</si>
  <si>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</si>
  <si>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</si>
  <si>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</si>
  <si>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</si>
  <si>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</si>
  <si>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</si>
  <si>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</si>
  <si>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</si>
  <si>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</si>
  <si>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</si>
  <si>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</si>
  <si>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</si>
  <si>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</si>
  <si>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</si>
  <si>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</si>
  <si>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</si>
  <si>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</si>
  <si>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</si>
  <si>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</si>
  <si>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</si>
  <si>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</si>
  <si>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</si>
  <si>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</si>
  <si>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</si>
  <si>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</si>
  <si>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</si>
  <si>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</si>
  <si>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</si>
  <si>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</si>
  <si>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</si>
  <si>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</si>
  <si>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</si>
  <si>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</si>
  <si>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</si>
  <si>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</si>
  <si>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</si>
  <si>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</si>
  <si>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</si>
  <si>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</si>
  <si>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</si>
  <si>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</si>
  <si>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</si>
  <si>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</si>
  <si>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</si>
  <si>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</si>
  <si>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</si>
  <si>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</si>
  <si>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</si>
  <si>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</si>
  <si>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</si>
  <si>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</si>
  <si>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</si>
  <si>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</si>
  <si>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</si>
  <si>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</si>
  <si>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</si>
  <si>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</si>
  <si>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</si>
  <si>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</si>
  <si>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</si>
  <si>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</si>
  <si>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</si>
  <si>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</si>
  <si>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</si>
  <si>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</si>
  <si>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</si>
  <si>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</si>
  <si>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</si>
  <si>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</si>
  <si>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</si>
  <si>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</si>
  <si>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</si>
  <si>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</si>
  <si>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</si>
  <si>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</si>
  <si>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</si>
  <si>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</si>
  <si>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</si>
  <si>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</si>
  <si>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</si>
  <si>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</si>
  <si>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</si>
  <si>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</si>
  <si>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</si>
  <si>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</si>
  <si>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</si>
  <si>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</si>
  <si>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</si>
  <si>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</si>
  <si>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</si>
  <si>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</si>
  <si>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</si>
  <si>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</si>
  <si>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</si>
  <si>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</si>
  <si>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</si>
  <si>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</si>
  <si>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</si>
  <si>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</si>
  <si>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</si>
  <si>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</si>
  <si>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</si>
  <si>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</si>
  <si>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</si>
  <si>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</si>
  <si>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</si>
  <si>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</si>
  <si>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</si>
  <si>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</si>
  <si>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</si>
  <si>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</si>
  <si>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</si>
  <si>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</si>
  <si>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</si>
  <si>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</si>
  <si>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</si>
  <si>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</si>
  <si>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</si>
  <si>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</si>
  <si>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</si>
  <si>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</si>
  <si>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</si>
  <si>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</si>
  <si>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</si>
  <si>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</si>
  <si>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</si>
  <si>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</si>
  <si>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</si>
  <si>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</si>
  <si>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</si>
  <si>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</si>
  <si>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</si>
  <si>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</si>
  <si>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</si>
  <si>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</si>
  <si>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</si>
  <si>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</si>
  <si>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</si>
  <si>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</si>
  <si>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</si>
  <si>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</si>
  <si>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</si>
  <si>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</si>
  <si>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</si>
  <si>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</si>
  <si>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</si>
  <si>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</si>
  <si>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</si>
  <si>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</si>
  <si>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</si>
  <si>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</si>
  <si>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</si>
  <si>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</si>
  <si>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</si>
  <si>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</si>
  <si>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</si>
  <si>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</si>
  <si>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</si>
  <si>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</si>
  <si>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</si>
  <si>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</si>
  <si>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</si>
  <si>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</si>
  <si>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</si>
  <si>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</si>
  <si>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</si>
  <si>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</si>
  <si>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</si>
  <si>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</si>
  <si>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</si>
  <si>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</si>
  <si>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</si>
  <si>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</si>
  <si>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</si>
  <si>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</si>
  <si>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</si>
  <si>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</si>
  <si>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</si>
  <si>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</si>
  <si>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</si>
  <si>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</si>
  <si>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</si>
  <si>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</si>
  <si>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</si>
  <si>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</si>
  <si>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</si>
  <si>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</si>
  <si>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</si>
  <si>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</si>
  <si>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</si>
  <si>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</si>
  <si>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</si>
  <si>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</si>
  <si>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</si>
  <si>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</si>
  <si>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</si>
  <si>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</si>
  <si>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</si>
  <si>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</si>
  <si>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</si>
  <si>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</si>
  <si>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</si>
  <si>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</si>
  <si>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</si>
  <si>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</si>
  <si>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</si>
  <si>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</si>
  <si>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</si>
  <si>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</si>
  <si>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</si>
  <si>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</si>
  <si>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</si>
  <si>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</si>
  <si>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</si>
  <si>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Кадийца ЕООД</t>
  </si>
  <si>
    <t>неконсолидиран</t>
  </si>
  <si>
    <t>Съставител: Петя Маркова</t>
  </si>
  <si>
    <t>Петя Маркова</t>
  </si>
  <si>
    <t xml:space="preserve">Дата  на съставяне: .............  29.07.2016                                                                                                                             </t>
  </si>
  <si>
    <t xml:space="preserve">Съставител:  </t>
  </si>
  <si>
    <t xml:space="preserve"> Ръководител</t>
  </si>
  <si>
    <t xml:space="preserve">                                    Съставител: Петя Маркова                   </t>
  </si>
  <si>
    <t>01.01.2017-30.06.2017</t>
  </si>
  <si>
    <t>Дата на съставяне: 17.07.2017</t>
  </si>
  <si>
    <t xml:space="preserve">Дата на съставяне:    17.07.2017                                  </t>
  </si>
  <si>
    <t xml:space="preserve">Дата на съставяне: 17.07.2017                  </t>
  </si>
  <si>
    <t>Ръководител:Ронгхуи Чжанг, Пин Гуо</t>
  </si>
  <si>
    <t>Ронгхуи Чжанг, Пин Гуо</t>
  </si>
  <si>
    <t>Ръководител: Ронгхуи Чжанг, Пин Гуо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</si>
</sst>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workbookViewId="0">
      <selection activeCell="C101" sqref="C101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2" t="s">
        <v>862</v>
      </c>
      <c r="F3" s="217" t="s">
        <v>2</v>
      </c>
      <c r="G3" s="172"/>
      <c r="H3" s="461">
        <v>101785131</v>
      </c>
    </row>
    <row r="4" spans="1:8" ht="15">
      <c r="A4" s="576" t="s">
        <v>3</v>
      </c>
      <c r="B4" s="582"/>
      <c r="C4" s="582"/>
      <c r="D4" s="582"/>
      <c r="E4" s="504" t="s">
        <v>863</v>
      </c>
      <c r="F4" s="578" t="s">
        <v>4</v>
      </c>
      <c r="G4" s="579"/>
      <c r="H4" s="461" t="s">
        <v>159</v>
      </c>
    </row>
    <row r="5" spans="1:8" ht="15">
      <c r="A5" s="576" t="s">
        <v>5</v>
      </c>
      <c r="B5" s="577"/>
      <c r="C5" s="577"/>
      <c r="D5" s="577"/>
      <c r="E5" s="505" t="s">
        <v>870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11</v>
      </c>
      <c r="D11" s="151">
        <v>11</v>
      </c>
      <c r="E11" s="237" t="s">
        <v>22</v>
      </c>
      <c r="F11" s="242" t="s">
        <v>23</v>
      </c>
      <c r="G11" s="152">
        <v>2735</v>
      </c>
      <c r="H11" s="152">
        <v>2735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/>
      <c r="D13" s="151">
        <v>1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7998</v>
      </c>
      <c r="D14" s="151">
        <v>8200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2735</v>
      </c>
      <c r="H17" s="154">
        <f>H11+H14+H15+H16</f>
        <v>2735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8009</v>
      </c>
      <c r="D19" s="155">
        <f>SUM(D11:D18)</f>
        <v>8212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-310</v>
      </c>
      <c r="H27" s="154">
        <f>SUM(H28:H30)</f>
        <v>-740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0</v>
      </c>
      <c r="H28" s="152">
        <v>741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-310</v>
      </c>
      <c r="H29" s="316">
        <v>-1481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277</v>
      </c>
      <c r="H31" s="152">
        <v>430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-33</v>
      </c>
      <c r="H33" s="154">
        <f>H27+H31+H32</f>
        <v>-310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850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2702</v>
      </c>
      <c r="H36" s="154">
        <f>H25+H17+H33</f>
        <v>2425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6872</v>
      </c>
      <c r="H44" s="152">
        <v>7190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91</v>
      </c>
      <c r="D47" s="151">
        <v>91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6872</v>
      </c>
      <c r="H49" s="154">
        <f>SUM(H43:H48)</f>
        <v>7190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>
        <v>24</v>
      </c>
      <c r="D50" s="151">
        <v>22</v>
      </c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115</v>
      </c>
      <c r="D51" s="155">
        <f>SUM(D47:D50)</f>
        <v>113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115</v>
      </c>
      <c r="D54" s="151">
        <v>114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8239</v>
      </c>
      <c r="D55" s="155">
        <f>D19+D20+D21+D27+D32+D45+D51+D53+D54</f>
        <v>8439</v>
      </c>
      <c r="E55" s="237" t="s">
        <v>172</v>
      </c>
      <c r="F55" s="261" t="s">
        <v>173</v>
      </c>
      <c r="G55" s="154">
        <f>G49+G51+G52+G53+G54</f>
        <v>6872</v>
      </c>
      <c r="H55" s="154">
        <f>H49+H51+H52+H53+H54</f>
        <v>7190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652</v>
      </c>
      <c r="H59" s="152">
        <v>869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124</v>
      </c>
      <c r="H61" s="154">
        <f>SUM(H62:H68)</f>
        <v>65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36</v>
      </c>
      <c r="H62" s="152">
        <v>36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58</v>
      </c>
      <c r="H64" s="152">
        <v>19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223</v>
      </c>
      <c r="D68" s="151">
        <v>17</v>
      </c>
      <c r="E68" s="237" t="s">
        <v>213</v>
      </c>
      <c r="F68" s="242" t="s">
        <v>214</v>
      </c>
      <c r="G68" s="152">
        <v>30</v>
      </c>
      <c r="H68" s="152">
        <v>10</v>
      </c>
    </row>
    <row r="69" spans="1:18" ht="15">
      <c r="A69" s="235" t="s">
        <v>215</v>
      </c>
      <c r="B69" s="241" t="s">
        <v>216</v>
      </c>
      <c r="C69" s="151">
        <v>3</v>
      </c>
      <c r="D69" s="151">
        <v>5</v>
      </c>
      <c r="E69" s="251" t="s">
        <v>78</v>
      </c>
      <c r="F69" s="242" t="s">
        <v>217</v>
      </c>
      <c r="G69" s="152">
        <v>11</v>
      </c>
      <c r="H69" s="152">
        <v>0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787</v>
      </c>
      <c r="H71" s="161">
        <f>H59+H60+H61+H69+H70</f>
        <v>934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130</v>
      </c>
      <c r="D74" s="151">
        <v>1329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356</v>
      </c>
      <c r="D75" s="155">
        <f>SUM(D67:D74)</f>
        <v>1351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787</v>
      </c>
      <c r="H79" s="162">
        <f>H71+H74+H75+H76</f>
        <v>934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5</v>
      </c>
      <c r="D87" s="151">
        <v>4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1761</v>
      </c>
      <c r="D88" s="151">
        <v>749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1766</v>
      </c>
      <c r="D91" s="155">
        <f>SUM(D87:D90)</f>
        <v>753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6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2122</v>
      </c>
      <c r="D93" s="155">
        <f>D64+D75+D84+D91+D92</f>
        <v>2110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10361</v>
      </c>
      <c r="D94" s="164">
        <f>D93+D55</f>
        <v>10549</v>
      </c>
      <c r="E94" s="449" t="s">
        <v>270</v>
      </c>
      <c r="F94" s="289" t="s">
        <v>271</v>
      </c>
      <c r="G94" s="165">
        <f>G36+G39+G55+G79</f>
        <v>10361</v>
      </c>
      <c r="H94" s="165">
        <f>H36+H39+H55+H79</f>
        <v>10549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851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871</v>
      </c>
      <c r="B98" s="432"/>
      <c r="C98" s="580" t="s">
        <v>864</v>
      </c>
      <c r="D98" s="580"/>
      <c r="E98" s="580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0" t="s">
        <v>874</v>
      </c>
      <c r="D100" s="581"/>
      <c r="E100" s="581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3" workbookViewId="0">
      <selection activeCell="D51" sqref="D5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5" t="str">
        <f>'справка №1-БАЛАНС'!E3</f>
        <v>Кадийца ЕООД</v>
      </c>
      <c r="C2" s="585"/>
      <c r="D2" s="585"/>
      <c r="E2" s="585"/>
      <c r="F2" s="587" t="s">
        <v>2</v>
      </c>
      <c r="G2" s="587"/>
      <c r="H2" s="526">
        <f>'справка №1-БАЛАНС'!H3</f>
        <v>101785131</v>
      </c>
    </row>
    <row r="3" spans="1:18" ht="15">
      <c r="A3" s="467" t="s">
        <v>274</v>
      </c>
      <c r="B3" s="585" t="str">
        <f>'справка №1-БАЛАНС'!E4</f>
        <v>неконсолидиран</v>
      </c>
      <c r="C3" s="585"/>
      <c r="D3" s="585"/>
      <c r="E3" s="585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6" t="str">
        <f>'справка №1-БАЛАНС'!E5</f>
        <v>01.01.2017-30.06.2017</v>
      </c>
      <c r="C4" s="586"/>
      <c r="D4" s="586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2</v>
      </c>
      <c r="D9" s="46">
        <v>4</v>
      </c>
      <c r="E9" s="298" t="s">
        <v>284</v>
      </c>
      <c r="F9" s="549" t="s">
        <v>285</v>
      </c>
      <c r="G9" s="550">
        <v>881</v>
      </c>
      <c r="H9" s="550">
        <v>903</v>
      </c>
    </row>
    <row r="10" spans="1:18">
      <c r="A10" s="298" t="s">
        <v>286</v>
      </c>
      <c r="B10" s="299" t="s">
        <v>287</v>
      </c>
      <c r="C10" s="46">
        <v>207</v>
      </c>
      <c r="D10" s="46">
        <v>144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202</v>
      </c>
      <c r="D11" s="46">
        <v>203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/>
      <c r="H12" s="550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881</v>
      </c>
      <c r="H13" s="548">
        <f>SUM(H9:H12)</f>
        <v>903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2</v>
      </c>
      <c r="D16" s="47">
        <v>8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413</v>
      </c>
      <c r="D19" s="49">
        <f>SUM(D9:D15)+D16</f>
        <v>359</v>
      </c>
      <c r="E19" s="304" t="s">
        <v>316</v>
      </c>
      <c r="F19" s="552" t="s">
        <v>317</v>
      </c>
      <c r="G19" s="550">
        <v>3</v>
      </c>
      <c r="H19" s="550">
        <v>3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192</v>
      </c>
      <c r="D22" s="46">
        <v>219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>
        <v>1</v>
      </c>
      <c r="D23" s="46">
        <v>1</v>
      </c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3</v>
      </c>
      <c r="H24" s="548">
        <f>SUM(H19:H23)</f>
        <v>3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</v>
      </c>
      <c r="D25" s="46">
        <v>1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194</v>
      </c>
      <c r="D26" s="49">
        <f>SUM(D22:D25)</f>
        <v>221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607</v>
      </c>
      <c r="D28" s="50">
        <f>D26+D19</f>
        <v>580</v>
      </c>
      <c r="E28" s="127" t="s">
        <v>338</v>
      </c>
      <c r="F28" s="554" t="s">
        <v>339</v>
      </c>
      <c r="G28" s="548">
        <f>G13+G15+G24</f>
        <v>884</v>
      </c>
      <c r="H28" s="548">
        <f>H13+H15+H24</f>
        <v>906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277</v>
      </c>
      <c r="D30" s="50">
        <f>IF((H28-D28)&gt;0,H28-D28,0)</f>
        <v>326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852</v>
      </c>
      <c r="B31" s="306" t="s">
        <v>344</v>
      </c>
      <c r="C31" s="46"/>
      <c r="D31" s="46"/>
      <c r="E31" s="296" t="s">
        <v>855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607</v>
      </c>
      <c r="D33" s="49">
        <f>D28-D31+D32</f>
        <v>580</v>
      </c>
      <c r="E33" s="127" t="s">
        <v>352</v>
      </c>
      <c r="F33" s="554" t="s">
        <v>353</v>
      </c>
      <c r="G33" s="53">
        <f>G32-G31+G28</f>
        <v>884</v>
      </c>
      <c r="H33" s="53">
        <f>H32-H31+H28</f>
        <v>906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277</v>
      </c>
      <c r="D34" s="50">
        <f>IF((H33-D33)&gt;0,H33-D33,0)</f>
        <v>326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277</v>
      </c>
      <c r="D39" s="460">
        <f>+IF((H33-D33-D35)&gt;0,H33-D33-D35,0)</f>
        <v>326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277</v>
      </c>
      <c r="D41" s="52">
        <f>IF(H39=0,IF(D39-D40&gt;0,D39-D40+H40,0),IF(H39-H40&lt;0,H40-H39+D39,0))</f>
        <v>326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884</v>
      </c>
      <c r="D42" s="53">
        <f>D33+D35+D39</f>
        <v>906</v>
      </c>
      <c r="E42" s="128" t="s">
        <v>379</v>
      </c>
      <c r="F42" s="129" t="s">
        <v>380</v>
      </c>
      <c r="G42" s="53">
        <f>G39+G33</f>
        <v>884</v>
      </c>
      <c r="H42" s="53">
        <f>H39+H33</f>
        <v>906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8" t="s">
        <v>860</v>
      </c>
      <c r="B45" s="588"/>
      <c r="C45" s="588"/>
      <c r="D45" s="588"/>
      <c r="E45" s="588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42933</v>
      </c>
      <c r="C48" s="427" t="s">
        <v>381</v>
      </c>
      <c r="D48" s="583" t="s">
        <v>865</v>
      </c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780</v>
      </c>
      <c r="D50" s="584" t="s">
        <v>875</v>
      </c>
      <c r="E50" s="584"/>
      <c r="F50" s="584"/>
      <c r="G50" s="584"/>
      <c r="H50" s="584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3" zoomScale="115" zoomScaleNormal="115" workbookViewId="0">
      <selection activeCell="A50" sqref="A5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Кадийца ЕООД</v>
      </c>
      <c r="C4" s="541" t="s">
        <v>2</v>
      </c>
      <c r="D4" s="541">
        <f>'справка №1-БАЛАНС'!H3</f>
        <v>101785131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01.01.2017-30.06.2017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826</v>
      </c>
      <c r="D10" s="54">
        <v>856</v>
      </c>
      <c r="E10" s="130"/>
      <c r="F10" s="130"/>
    </row>
    <row r="11" spans="1:13">
      <c r="A11" s="332" t="s">
        <v>388</v>
      </c>
      <c r="B11" s="333" t="s">
        <v>389</v>
      </c>
      <c r="C11" s="54">
        <v>-115</v>
      </c>
      <c r="D11" s="54">
        <v>-89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-122</v>
      </c>
      <c r="D14" s="54">
        <v>-111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-22</v>
      </c>
      <c r="D15" s="54">
        <v>-10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1294</v>
      </c>
      <c r="D19" s="54">
        <v>-36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1861</v>
      </c>
      <c r="D20" s="55">
        <f>SUM(D10:D19)</f>
        <v>610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-485</v>
      </c>
      <c r="D37" s="54">
        <v>-329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>
        <v>-361</v>
      </c>
      <c r="D39" s="54">
        <v>-192</v>
      </c>
      <c r="E39" s="130"/>
      <c r="F39" s="130"/>
    </row>
    <row r="40" spans="1:8">
      <c r="A40" s="332" t="s">
        <v>443</v>
      </c>
      <c r="B40" s="333" t="s">
        <v>444</v>
      </c>
      <c r="C40" s="54"/>
      <c r="D40" s="54">
        <v>-176</v>
      </c>
      <c r="E40" s="130"/>
      <c r="F40" s="130"/>
    </row>
    <row r="41" spans="1:8">
      <c r="A41" s="332" t="s">
        <v>445</v>
      </c>
      <c r="B41" s="333" t="s">
        <v>446</v>
      </c>
      <c r="C41" s="54">
        <v>-2</v>
      </c>
      <c r="D41" s="54">
        <v>-2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-848</v>
      </c>
      <c r="D42" s="55">
        <f>SUM(D34:D41)</f>
        <v>-699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1013</v>
      </c>
      <c r="D43" s="55">
        <f>D42+D32+D20</f>
        <v>-89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753</v>
      </c>
      <c r="D44" s="132">
        <v>693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1766</v>
      </c>
      <c r="D45" s="55">
        <f>D44+D43</f>
        <v>604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1766</v>
      </c>
      <c r="D46" s="56">
        <v>604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864</v>
      </c>
      <c r="C50" s="589"/>
      <c r="D50" s="589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876</v>
      </c>
      <c r="C52" s="589"/>
      <c r="D52" s="589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5" workbookViewId="0">
      <selection activeCell="L39" sqref="L3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0" t="s">
        <v>459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2" t="str">
        <f>'справка №1-БАЛАНС'!E3</f>
        <v>Кадийца ЕООД</v>
      </c>
      <c r="C3" s="592"/>
      <c r="D3" s="592"/>
      <c r="E3" s="592"/>
      <c r="F3" s="592"/>
      <c r="G3" s="592"/>
      <c r="H3" s="592"/>
      <c r="I3" s="592"/>
      <c r="J3" s="476"/>
      <c r="K3" s="594" t="s">
        <v>2</v>
      </c>
      <c r="L3" s="594"/>
      <c r="M3" s="478">
        <f>'справка №1-БАЛАНС'!H3</f>
        <v>101785131</v>
      </c>
      <c r="N3" s="2"/>
    </row>
    <row r="4" spans="1:23" s="532" customFormat="1" ht="13.5" customHeight="1">
      <c r="A4" s="467" t="s">
        <v>460</v>
      </c>
      <c r="B4" s="592" t="str">
        <f>'справка №1-БАЛАНС'!E4</f>
        <v>неконсолидиран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6" t="str">
        <f>'справка №1-БАЛАНС'!E5</f>
        <v>01.01.2017-30.06.2017</v>
      </c>
      <c r="C5" s="596"/>
      <c r="D5" s="596"/>
      <c r="E5" s="596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2735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1171</v>
      </c>
      <c r="J11" s="58">
        <f>'справка №1-БАЛАНС'!H29+'справка №1-БАЛАНС'!H32</f>
        <v>-1481</v>
      </c>
      <c r="K11" s="60"/>
      <c r="L11" s="344">
        <f>SUM(C11:K11)</f>
        <v>2425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2735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1171</v>
      </c>
      <c r="J15" s="61">
        <f t="shared" si="2"/>
        <v>-1481</v>
      </c>
      <c r="K15" s="61">
        <f t="shared" si="2"/>
        <v>0</v>
      </c>
      <c r="L15" s="344">
        <f t="shared" si="1"/>
        <v>2425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277</v>
      </c>
      <c r="J16" s="345">
        <f>+'справка №1-БАЛАНС'!G32</f>
        <v>0</v>
      </c>
      <c r="K16" s="60"/>
      <c r="L16" s="344">
        <f t="shared" si="1"/>
        <v>277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>
        <v>-1171</v>
      </c>
      <c r="J20" s="60">
        <v>1171</v>
      </c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2735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277</v>
      </c>
      <c r="J29" s="59">
        <f t="shared" si="6"/>
        <v>-310</v>
      </c>
      <c r="K29" s="59">
        <f t="shared" si="6"/>
        <v>0</v>
      </c>
      <c r="L29" s="344">
        <f t="shared" si="1"/>
        <v>2702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2735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277</v>
      </c>
      <c r="J32" s="59">
        <f t="shared" si="7"/>
        <v>-310</v>
      </c>
      <c r="K32" s="59">
        <f t="shared" si="7"/>
        <v>0</v>
      </c>
      <c r="L32" s="344">
        <f t="shared" si="1"/>
        <v>2702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861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866</v>
      </c>
      <c r="B38" s="19"/>
      <c r="C38" s="15"/>
      <c r="D38" s="591" t="s">
        <v>867</v>
      </c>
      <c r="E38" s="591"/>
      <c r="F38" s="591" t="s">
        <v>865</v>
      </c>
      <c r="G38" s="591"/>
      <c r="H38" s="591"/>
      <c r="I38" s="591"/>
      <c r="J38" s="15" t="s">
        <v>868</v>
      </c>
      <c r="K38" s="15"/>
      <c r="L38" s="591" t="s">
        <v>875</v>
      </c>
      <c r="M38" s="591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9" workbookViewId="0">
      <selection activeCell="O44" sqref="O44:R44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383</v>
      </c>
      <c r="B2" s="598"/>
      <c r="C2" s="599" t="str">
        <f>'справка №1-БАЛАНС'!E3</f>
        <v>Кадийца ЕООД</v>
      </c>
      <c r="D2" s="599"/>
      <c r="E2" s="599"/>
      <c r="F2" s="599"/>
      <c r="G2" s="599"/>
      <c r="H2" s="599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101785131</v>
      </c>
      <c r="P2" s="483"/>
      <c r="Q2" s="483"/>
      <c r="R2" s="526"/>
    </row>
    <row r="3" spans="1:28" ht="15">
      <c r="A3" s="597" t="s">
        <v>5</v>
      </c>
      <c r="B3" s="598"/>
      <c r="C3" s="600" t="str">
        <f>'справка №1-БАЛАНС'!E5</f>
        <v>01.01.2017-30.06.2017</v>
      </c>
      <c r="D3" s="600"/>
      <c r="E3" s="600"/>
      <c r="F3" s="485"/>
      <c r="G3" s="485"/>
      <c r="H3" s="485"/>
      <c r="I3" s="485"/>
      <c r="J3" s="485"/>
      <c r="K3" s="485"/>
      <c r="L3" s="485"/>
      <c r="M3" s="605" t="s">
        <v>4</v>
      </c>
      <c r="N3" s="605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6" t="s">
        <v>463</v>
      </c>
      <c r="B5" s="607"/>
      <c r="C5" s="610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3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3" t="s">
        <v>528</v>
      </c>
      <c r="R5" s="603" t="s">
        <v>529</v>
      </c>
    </row>
    <row r="6" spans="1:28" s="100" customFormat="1" ht="48">
      <c r="A6" s="608"/>
      <c r="B6" s="609"/>
      <c r="C6" s="611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4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4"/>
      <c r="R6" s="604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11</v>
      </c>
      <c r="E9" s="189"/>
      <c r="F9" s="189"/>
      <c r="G9" s="74">
        <f>D9+E9-F9</f>
        <v>11</v>
      </c>
      <c r="H9" s="65"/>
      <c r="I9" s="65"/>
      <c r="J9" s="74">
        <f>G9+H9-I9</f>
        <v>11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11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16</v>
      </c>
      <c r="E11" s="189"/>
      <c r="F11" s="189"/>
      <c r="G11" s="74">
        <f t="shared" si="2"/>
        <v>16</v>
      </c>
      <c r="H11" s="65"/>
      <c r="I11" s="65"/>
      <c r="J11" s="74">
        <f t="shared" si="3"/>
        <v>16</v>
      </c>
      <c r="K11" s="65">
        <v>15</v>
      </c>
      <c r="L11" s="65">
        <v>1</v>
      </c>
      <c r="M11" s="65"/>
      <c r="N11" s="74">
        <f t="shared" si="4"/>
        <v>16</v>
      </c>
      <c r="O11" s="65"/>
      <c r="P11" s="65"/>
      <c r="Q11" s="74">
        <f t="shared" si="0"/>
        <v>16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10032</v>
      </c>
      <c r="E12" s="189"/>
      <c r="F12" s="189"/>
      <c r="G12" s="74">
        <f t="shared" si="2"/>
        <v>10032</v>
      </c>
      <c r="H12" s="65"/>
      <c r="I12" s="65"/>
      <c r="J12" s="74">
        <f t="shared" si="3"/>
        <v>10032</v>
      </c>
      <c r="K12" s="65">
        <v>1833</v>
      </c>
      <c r="L12" s="65">
        <v>201</v>
      </c>
      <c r="M12" s="65"/>
      <c r="N12" s="74">
        <f t="shared" si="4"/>
        <v>2034</v>
      </c>
      <c r="O12" s="65"/>
      <c r="P12" s="65"/>
      <c r="Q12" s="74">
        <f t="shared" si="0"/>
        <v>2034</v>
      </c>
      <c r="R12" s="74">
        <f t="shared" si="1"/>
        <v>7998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857</v>
      </c>
      <c r="B15" s="374" t="s">
        <v>858</v>
      </c>
      <c r="C15" s="456" t="s">
        <v>859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10059</v>
      </c>
      <c r="E17" s="194">
        <f>SUM(E9:E16)</f>
        <v>0</v>
      </c>
      <c r="F17" s="194">
        <f>SUM(F9:F16)</f>
        <v>0</v>
      </c>
      <c r="G17" s="74">
        <f t="shared" si="2"/>
        <v>10059</v>
      </c>
      <c r="H17" s="75">
        <f>SUM(H9:H16)</f>
        <v>0</v>
      </c>
      <c r="I17" s="75">
        <f>SUM(I9:I16)</f>
        <v>0</v>
      </c>
      <c r="J17" s="74">
        <f t="shared" si="3"/>
        <v>10059</v>
      </c>
      <c r="K17" s="75">
        <f>SUM(K9:K16)</f>
        <v>1848</v>
      </c>
      <c r="L17" s="75">
        <f>SUM(L9:L16)</f>
        <v>202</v>
      </c>
      <c r="M17" s="75">
        <f>SUM(M9:M16)</f>
        <v>0</v>
      </c>
      <c r="N17" s="74">
        <f t="shared" si="4"/>
        <v>2050</v>
      </c>
      <c r="O17" s="75">
        <f>SUM(O9:O16)</f>
        <v>0</v>
      </c>
      <c r="P17" s="75">
        <f>SUM(P9:P16)</f>
        <v>0</v>
      </c>
      <c r="Q17" s="74">
        <f t="shared" si="5"/>
        <v>2050</v>
      </c>
      <c r="R17" s="74">
        <f t="shared" si="6"/>
        <v>8009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837</v>
      </c>
      <c r="C25" s="376" t="s">
        <v>581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853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854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10059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10059</v>
      </c>
      <c r="H40" s="438">
        <f t="shared" si="13"/>
        <v>0</v>
      </c>
      <c r="I40" s="438">
        <f t="shared" si="13"/>
        <v>0</v>
      </c>
      <c r="J40" s="438">
        <f t="shared" si="13"/>
        <v>10059</v>
      </c>
      <c r="K40" s="438">
        <f t="shared" si="13"/>
        <v>1848</v>
      </c>
      <c r="L40" s="438">
        <f t="shared" si="13"/>
        <v>202</v>
      </c>
      <c r="M40" s="438">
        <f t="shared" si="13"/>
        <v>0</v>
      </c>
      <c r="N40" s="438">
        <f t="shared" si="13"/>
        <v>2050</v>
      </c>
      <c r="O40" s="438">
        <f t="shared" si="13"/>
        <v>0</v>
      </c>
      <c r="P40" s="438">
        <f t="shared" si="13"/>
        <v>0</v>
      </c>
      <c r="Q40" s="438">
        <f t="shared" si="13"/>
        <v>2050</v>
      </c>
      <c r="R40" s="438">
        <f t="shared" si="13"/>
        <v>8009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873</v>
      </c>
      <c r="C44" s="354"/>
      <c r="D44" s="355"/>
      <c r="E44" s="355"/>
      <c r="F44" s="355"/>
      <c r="G44" s="351"/>
      <c r="H44" s="356" t="s">
        <v>869</v>
      </c>
      <c r="I44" s="356"/>
      <c r="J44" s="356"/>
      <c r="K44" s="612"/>
      <c r="L44" s="612"/>
      <c r="M44" s="612"/>
      <c r="N44" s="612"/>
      <c r="O44" s="601" t="s">
        <v>876</v>
      </c>
      <c r="P44" s="602"/>
      <c r="Q44" s="602"/>
      <c r="R44" s="602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0" workbookViewId="0">
      <selection activeCell="C112" sqref="C112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6" t="s">
        <v>607</v>
      </c>
      <c r="B1" s="616"/>
      <c r="C1" s="616"/>
      <c r="D1" s="616"/>
      <c r="E1" s="616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19" t="str">
        <f>'справка №1-БАЛАНС'!E3</f>
        <v>Кадийца ЕООД</v>
      </c>
      <c r="C3" s="620"/>
      <c r="D3" s="526" t="s">
        <v>2</v>
      </c>
      <c r="E3" s="107">
        <f>'справка №1-БАЛАНС'!H3</f>
        <v>101785131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7" t="str">
        <f>'справка №1-БАЛАНС'!E5</f>
        <v>01.01.2017-30.06.2017</v>
      </c>
      <c r="C4" s="618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608</v>
      </c>
      <c r="B5" s="496"/>
      <c r="C5" s="497"/>
      <c r="D5" s="107"/>
      <c r="E5" s="498" t="s">
        <v>609</v>
      </c>
    </row>
    <row r="6" spans="1:15" s="100" customFormat="1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>
      <c r="A10" s="393" t="s">
        <v>616</v>
      </c>
      <c r="B10" s="395"/>
      <c r="C10" s="104"/>
      <c r="D10" s="104"/>
      <c r="E10" s="120"/>
      <c r="F10" s="106"/>
    </row>
    <row r="11" spans="1:15">
      <c r="A11" s="396" t="s">
        <v>617</v>
      </c>
      <c r="B11" s="397" t="s">
        <v>618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/>
      <c r="D14" s="108"/>
      <c r="E14" s="120">
        <f t="shared" si="0"/>
        <v>0</v>
      </c>
      <c r="F14" s="106"/>
    </row>
    <row r="15" spans="1:15">
      <c r="A15" s="396" t="s">
        <v>625</v>
      </c>
      <c r="B15" s="397" t="s">
        <v>626</v>
      </c>
      <c r="C15" s="108">
        <v>91</v>
      </c>
      <c r="D15" s="108"/>
      <c r="E15" s="120">
        <f t="shared" si="0"/>
        <v>91</v>
      </c>
      <c r="F15" s="106"/>
    </row>
    <row r="16" spans="1:15">
      <c r="A16" s="396" t="s">
        <v>627</v>
      </c>
      <c r="B16" s="397" t="s">
        <v>628</v>
      </c>
      <c r="C16" s="119">
        <f>+C17+C18</f>
        <v>24</v>
      </c>
      <c r="D16" s="119">
        <f>+D17+D18</f>
        <v>0</v>
      </c>
      <c r="E16" s="120">
        <f t="shared" si="0"/>
        <v>24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>
        <v>24</v>
      </c>
      <c r="D18" s="108"/>
      <c r="E18" s="120">
        <f t="shared" si="0"/>
        <v>24</v>
      </c>
      <c r="F18" s="106"/>
    </row>
    <row r="19" spans="1:15">
      <c r="A19" s="398" t="s">
        <v>632</v>
      </c>
      <c r="B19" s="394" t="s">
        <v>633</v>
      </c>
      <c r="C19" s="104">
        <f>C11+C15+C16</f>
        <v>115</v>
      </c>
      <c r="D19" s="104">
        <f>D11+D15+D16</f>
        <v>0</v>
      </c>
      <c r="E19" s="118">
        <f>E11+E15+E16</f>
        <v>115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>
      <c r="A24" s="396" t="s">
        <v>638</v>
      </c>
      <c r="B24" s="397" t="s">
        <v>639</v>
      </c>
      <c r="C24" s="119">
        <f>SUM(C25:C27)</f>
        <v>130</v>
      </c>
      <c r="D24" s="119">
        <f>SUM(D25:D27)</f>
        <v>130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/>
      <c r="D25" s="108"/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/>
      <c r="D26" s="108"/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>
        <v>130</v>
      </c>
      <c r="D27" s="108">
        <v>130</v>
      </c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v>223</v>
      </c>
      <c r="D28" s="108">
        <v>223</v>
      </c>
      <c r="E28" s="120">
        <f t="shared" si="0"/>
        <v>0</v>
      </c>
      <c r="F28" s="106"/>
    </row>
    <row r="29" spans="1:15">
      <c r="A29" s="396" t="s">
        <v>648</v>
      </c>
      <c r="B29" s="397" t="s">
        <v>649</v>
      </c>
      <c r="C29" s="108">
        <v>3</v>
      </c>
      <c r="D29" s="108">
        <v>3</v>
      </c>
      <c r="E29" s="120">
        <f t="shared" si="0"/>
        <v>0</v>
      </c>
      <c r="F29" s="106"/>
    </row>
    <row r="30" spans="1:15">
      <c r="A30" s="396" t="s">
        <v>650</v>
      </c>
      <c r="B30" s="397" t="s">
        <v>651</v>
      </c>
      <c r="C30" s="108"/>
      <c r="D30" s="108"/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/>
      <c r="D31" s="108"/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/>
      <c r="D34" s="108"/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/>
      <c r="D35" s="108"/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/>
      <c r="D37" s="108"/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/>
      <c r="D42" s="108"/>
      <c r="E42" s="120">
        <f t="shared" si="0"/>
        <v>0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356</v>
      </c>
      <c r="D43" s="104">
        <f>D24+D28+D29+D31+D30+D32+D33+D38</f>
        <v>356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471</v>
      </c>
      <c r="D44" s="103">
        <f>D43+D21+D19+D9</f>
        <v>356</v>
      </c>
      <c r="E44" s="118">
        <f>E43+E21+E19+E9</f>
        <v>115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684</v>
      </c>
      <c r="B51" s="399"/>
      <c r="C51" s="103"/>
      <c r="D51" s="103"/>
      <c r="E51" s="103"/>
      <c r="F51" s="405"/>
    </row>
    <row r="52" spans="1:16" ht="24">
      <c r="A52" s="396" t="s">
        <v>685</v>
      </c>
      <c r="B52" s="397" t="s">
        <v>686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/>
      <c r="D53" s="108"/>
      <c r="E53" s="119">
        <f>C53-D53</f>
        <v>0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/>
      <c r="D55" s="108"/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6872</v>
      </c>
      <c r="D56" s="103">
        <f>D57+D59</f>
        <v>0</v>
      </c>
      <c r="E56" s="119">
        <f t="shared" si="1"/>
        <v>6872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/>
      <c r="D57" s="108"/>
      <c r="E57" s="119">
        <f t="shared" si="1"/>
        <v>0</v>
      </c>
      <c r="F57" s="108"/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>
      <c r="A59" s="406" t="s">
        <v>698</v>
      </c>
      <c r="B59" s="397" t="s">
        <v>699</v>
      </c>
      <c r="C59" s="108">
        <v>6872</v>
      </c>
      <c r="D59" s="108"/>
      <c r="E59" s="119">
        <f t="shared" si="1"/>
        <v>6872</v>
      </c>
      <c r="F59" s="108"/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/>
      <c r="D64" s="108"/>
      <c r="E64" s="119">
        <f t="shared" si="1"/>
        <v>0</v>
      </c>
      <c r="F64" s="110"/>
    </row>
    <row r="65" spans="1:16">
      <c r="A65" s="396" t="s">
        <v>707</v>
      </c>
      <c r="B65" s="397" t="s">
        <v>708</v>
      </c>
      <c r="C65" s="109"/>
      <c r="D65" s="109"/>
      <c r="E65" s="119">
        <f t="shared" si="1"/>
        <v>0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6872</v>
      </c>
      <c r="D66" s="103">
        <f>D52+D56+D61+D62+D63+D64</f>
        <v>0</v>
      </c>
      <c r="E66" s="119">
        <f t="shared" si="1"/>
        <v>6872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714</v>
      </c>
      <c r="B70" s="399"/>
      <c r="C70" s="104"/>
      <c r="D70" s="104"/>
      <c r="E70" s="119"/>
      <c r="F70" s="112"/>
    </row>
    <row r="71" spans="1:16" ht="24">
      <c r="A71" s="396" t="s">
        <v>685</v>
      </c>
      <c r="B71" s="397" t="s">
        <v>715</v>
      </c>
      <c r="C71" s="105">
        <f>SUM(C72:C74)</f>
        <v>36</v>
      </c>
      <c r="D71" s="105">
        <f>SUM(D72:D74)</f>
        <v>36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/>
      <c r="D72" s="108"/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>
        <v>36</v>
      </c>
      <c r="D74" s="108">
        <v>36</v>
      </c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652</v>
      </c>
      <c r="D75" s="103">
        <f>D76+D78</f>
        <v>652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/>
      <c r="D76" s="108"/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>
        <v>652</v>
      </c>
      <c r="D78" s="108">
        <v>652</v>
      </c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/>
      <c r="D83" s="108"/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88</v>
      </c>
      <c r="D85" s="104">
        <f>SUM(D86:D90)+D94</f>
        <v>88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/>
      <c r="D86" s="108"/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v>58</v>
      </c>
      <c r="D87" s="108">
        <v>58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/>
      <c r="D88" s="108"/>
      <c r="E88" s="119">
        <f t="shared" si="1"/>
        <v>0</v>
      </c>
      <c r="F88" s="108"/>
    </row>
    <row r="89" spans="1:16">
      <c r="A89" s="396" t="s">
        <v>748</v>
      </c>
      <c r="B89" s="397" t="s">
        <v>749</v>
      </c>
      <c r="C89" s="108"/>
      <c r="D89" s="108"/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30</v>
      </c>
      <c r="D90" s="103">
        <f>SUM(D91:D93)</f>
        <v>30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/>
      <c r="D91" s="108"/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>
        <v>30</v>
      </c>
      <c r="D92" s="108">
        <v>30</v>
      </c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/>
      <c r="D93" s="108"/>
      <c r="E93" s="119">
        <f t="shared" si="1"/>
        <v>0</v>
      </c>
      <c r="F93" s="108"/>
    </row>
    <row r="94" spans="1:16">
      <c r="A94" s="396" t="s">
        <v>756</v>
      </c>
      <c r="B94" s="397" t="s">
        <v>757</v>
      </c>
      <c r="C94" s="108"/>
      <c r="D94" s="108"/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>
        <v>11</v>
      </c>
      <c r="D95" s="108">
        <v>11</v>
      </c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787</v>
      </c>
      <c r="D96" s="104">
        <f>D85+D80+D75+D71+D95</f>
        <v>787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7659</v>
      </c>
      <c r="D97" s="104">
        <f>D96+D68+D66</f>
        <v>787</v>
      </c>
      <c r="E97" s="104">
        <f>E96+E68+E66</f>
        <v>6872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/>
      <c r="D104" s="108"/>
      <c r="E104" s="108"/>
      <c r="F104" s="125">
        <f>C104+D104-E104</f>
        <v>0</v>
      </c>
    </row>
    <row r="105" spans="1:27">
      <c r="A105" s="412" t="s">
        <v>775</v>
      </c>
      <c r="B105" s="395" t="s">
        <v>776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778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871</v>
      </c>
      <c r="B109" s="614"/>
      <c r="C109" s="614" t="s">
        <v>864</v>
      </c>
      <c r="D109" s="614"/>
      <c r="E109" s="614"/>
      <c r="F109" s="614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3" t="s">
        <v>876</v>
      </c>
      <c r="D111" s="613"/>
      <c r="E111" s="613"/>
      <c r="F111" s="613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781</v>
      </c>
      <c r="F2" s="418"/>
      <c r="G2" s="418"/>
      <c r="H2" s="416"/>
      <c r="I2" s="416"/>
    </row>
    <row r="3" spans="1:9">
      <c r="A3" s="416"/>
      <c r="B3" s="417"/>
      <c r="C3" s="419" t="s">
        <v>782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1" t="str">
        <f>'справка №1-БАЛАНС'!E3</f>
        <v>Кадийца ЕООД</v>
      </c>
      <c r="C4" s="621"/>
      <c r="D4" s="621"/>
      <c r="E4" s="621"/>
      <c r="F4" s="621"/>
      <c r="G4" s="627" t="s">
        <v>2</v>
      </c>
      <c r="H4" s="627"/>
      <c r="I4" s="500">
        <f>'справка №1-БАЛАНС'!H3</f>
        <v>101785131</v>
      </c>
    </row>
    <row r="5" spans="1:9" ht="15">
      <c r="A5" s="501" t="s">
        <v>5</v>
      </c>
      <c r="B5" s="622" t="str">
        <f>'справка №1-БАЛАНС'!E5</f>
        <v>01.01.2017-30.06.2017</v>
      </c>
      <c r="C5" s="622"/>
      <c r="D5" s="622"/>
      <c r="E5" s="622"/>
      <c r="F5" s="622"/>
      <c r="G5" s="625" t="s">
        <v>4</v>
      </c>
      <c r="H5" s="626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783</v>
      </c>
    </row>
    <row r="7" spans="1:9" s="520" customFormat="1">
      <c r="A7" s="140" t="s">
        <v>463</v>
      </c>
      <c r="B7" s="79"/>
      <c r="C7" s="140" t="s">
        <v>784</v>
      </c>
      <c r="D7" s="141"/>
      <c r="E7" s="142"/>
      <c r="F7" s="143" t="s">
        <v>785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786</v>
      </c>
      <c r="D8" s="82" t="s">
        <v>787</v>
      </c>
      <c r="E8" s="82" t="s">
        <v>788</v>
      </c>
      <c r="F8" s="142" t="s">
        <v>789</v>
      </c>
      <c r="G8" s="144" t="s">
        <v>790</v>
      </c>
      <c r="H8" s="144"/>
      <c r="I8" s="144" t="s">
        <v>791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792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793</v>
      </c>
      <c r="B12" s="90" t="s">
        <v>794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795</v>
      </c>
      <c r="B13" s="90" t="s">
        <v>796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797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798</v>
      </c>
      <c r="B15" s="90" t="s">
        <v>799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800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801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802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793</v>
      </c>
      <c r="B19" s="90" t="s">
        <v>803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804</v>
      </c>
      <c r="B20" s="90" t="s">
        <v>805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806</v>
      </c>
      <c r="B21" s="90" t="s">
        <v>807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808</v>
      </c>
      <c r="B22" s="90" t="s">
        <v>809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810</v>
      </c>
      <c r="B23" s="90" t="s">
        <v>811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812</v>
      </c>
      <c r="B24" s="90" t="s">
        <v>813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814</v>
      </c>
      <c r="B25" s="95" t="s">
        <v>815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816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817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779</v>
      </c>
      <c r="B30" s="624"/>
      <c r="C30" s="624"/>
      <c r="D30" s="459" t="s">
        <v>818</v>
      </c>
      <c r="E30" s="623"/>
      <c r="F30" s="623"/>
      <c r="G30" s="623"/>
      <c r="H30" s="420" t="s">
        <v>780</v>
      </c>
      <c r="I30" s="623"/>
      <c r="J30" s="623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21"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819</v>
      </c>
      <c r="B2" s="145"/>
      <c r="C2" s="145"/>
      <c r="D2" s="145"/>
      <c r="E2" s="145"/>
      <c r="F2" s="145"/>
    </row>
    <row r="3" spans="1:15" ht="12.75" customHeight="1">
      <c r="A3" s="145" t="s">
        <v>820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8" t="str">
        <f>'справка №1-БАЛАНС'!E3</f>
        <v>Кадийца ЕООД</v>
      </c>
      <c r="C5" s="628"/>
      <c r="D5" s="628"/>
      <c r="E5" s="570" t="s">
        <v>2</v>
      </c>
      <c r="F5" s="451">
        <f>'справка №1-БАЛАНС'!H3</f>
        <v>101785131</v>
      </c>
    </row>
    <row r="6" spans="1:15" ht="15" customHeight="1">
      <c r="A6" s="27" t="s">
        <v>821</v>
      </c>
      <c r="B6" s="629" t="str">
        <f>'справка №1-БАЛАНС'!E5</f>
        <v>01.01.2017-30.06.2017</v>
      </c>
      <c r="C6" s="629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822</v>
      </c>
      <c r="B8" s="32" t="s">
        <v>8</v>
      </c>
      <c r="C8" s="33" t="s">
        <v>823</v>
      </c>
      <c r="D8" s="33" t="s">
        <v>824</v>
      </c>
      <c r="E8" s="33" t="s">
        <v>825</v>
      </c>
      <c r="F8" s="33" t="s">
        <v>826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827</v>
      </c>
      <c r="B10" s="35"/>
      <c r="C10" s="429"/>
      <c r="D10" s="429"/>
      <c r="E10" s="429"/>
      <c r="F10" s="429"/>
    </row>
    <row r="11" spans="1:15" ht="18" customHeight="1">
      <c r="A11" s="36" t="s">
        <v>828</v>
      </c>
      <c r="B11" s="37"/>
      <c r="C11" s="429"/>
      <c r="D11" s="429"/>
      <c r="E11" s="429"/>
      <c r="F11" s="429"/>
    </row>
    <row r="12" spans="1:15" ht="14.25" customHeight="1">
      <c r="A12" s="36" t="s">
        <v>829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830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831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832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833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834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835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836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837</v>
      </c>
      <c r="B78" s="39" t="s">
        <v>838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839</v>
      </c>
      <c r="B79" s="39" t="s">
        <v>840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841</v>
      </c>
      <c r="B80" s="39"/>
      <c r="C80" s="429"/>
      <c r="D80" s="429"/>
      <c r="E80" s="429"/>
      <c r="F80" s="442"/>
    </row>
    <row r="81" spans="1:6" ht="14.25" customHeight="1">
      <c r="A81" s="36" t="s">
        <v>828</v>
      </c>
      <c r="B81" s="40"/>
      <c r="C81" s="429"/>
      <c r="D81" s="429"/>
      <c r="E81" s="429"/>
      <c r="F81" s="442"/>
    </row>
    <row r="82" spans="1:6">
      <c r="A82" s="36" t="s">
        <v>829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830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842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832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843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834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844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836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837</v>
      </c>
      <c r="B148" s="39" t="s">
        <v>845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846</v>
      </c>
      <c r="B149" s="39" t="s">
        <v>847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848</v>
      </c>
      <c r="B151" s="453"/>
      <c r="C151" s="630" t="s">
        <v>849</v>
      </c>
      <c r="D151" s="630"/>
      <c r="E151" s="630"/>
      <c r="F151" s="630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0" t="s">
        <v>856</v>
      </c>
      <c r="D153" s="630"/>
      <c r="E153" s="630"/>
      <c r="F153" s="630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Petya Markova</cp:lastModifiedBy>
  <cp:lastPrinted>2017-07-17T08:30:49Z</cp:lastPrinted>
  <dcterms:created xsi:type="dcterms:W3CDTF">2000-06-29T12:02:40Z</dcterms:created>
  <dcterms:modified xsi:type="dcterms:W3CDTF">2017-07-17T13:49:16Z</dcterms:modified>
</cp:coreProperties>
</file>