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 firstSheet="1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D15" i="4"/>
  <c r="E11" i="4"/>
  <c r="E15" i="4" s="1"/>
  <c r="E12" i="4"/>
  <c r="E17" i="4"/>
  <c r="E29" i="4" s="1"/>
  <c r="E32" i="4" s="1"/>
  <c r="E21" i="4"/>
  <c r="E24" i="4"/>
  <c r="F11" i="4"/>
  <c r="F15" i="4" s="1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1" i="4"/>
  <c r="C15" i="4" s="1"/>
  <c r="C12" i="4"/>
  <c r="C17" i="4"/>
  <c r="C21" i="4"/>
  <c r="L21" i="4" s="1"/>
  <c r="C24" i="4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G27" i="5" s="1"/>
  <c r="J27" i="5" s="1"/>
  <c r="R27" i="5" s="1"/>
  <c r="D32" i="5"/>
  <c r="E17" i="5"/>
  <c r="E25" i="5"/>
  <c r="E27" i="5"/>
  <c r="E38" i="5" s="1"/>
  <c r="E32" i="5"/>
  <c r="F17" i="5"/>
  <c r="F25" i="5"/>
  <c r="F27" i="5"/>
  <c r="F32" i="5"/>
  <c r="G17" i="5"/>
  <c r="G18" i="5"/>
  <c r="G19" i="5"/>
  <c r="J19" i="5" s="1"/>
  <c r="R19" i="5" s="1"/>
  <c r="G25" i="5"/>
  <c r="H17" i="5"/>
  <c r="H25" i="5"/>
  <c r="H27" i="5"/>
  <c r="H32" i="5"/>
  <c r="I17" i="5"/>
  <c r="I25" i="5"/>
  <c r="I27" i="5"/>
  <c r="I38" i="5" s="1"/>
  <c r="I40" i="5" s="1"/>
  <c r="I32" i="5"/>
  <c r="J18" i="5"/>
  <c r="K17" i="5"/>
  <c r="K25" i="5"/>
  <c r="K27" i="5"/>
  <c r="K32" i="5"/>
  <c r="L17" i="5"/>
  <c r="L25" i="5"/>
  <c r="L27" i="5"/>
  <c r="L32" i="5"/>
  <c r="M17" i="5"/>
  <c r="M25" i="5"/>
  <c r="M27" i="5"/>
  <c r="M38" i="5" s="1"/>
  <c r="M32" i="5"/>
  <c r="N18" i="5"/>
  <c r="Q18" i="5" s="1"/>
  <c r="N19" i="5"/>
  <c r="O17" i="5"/>
  <c r="O25" i="5"/>
  <c r="O27" i="5"/>
  <c r="O32" i="5"/>
  <c r="P17" i="5"/>
  <c r="P25" i="5"/>
  <c r="P27" i="5"/>
  <c r="P38" i="5" s="1"/>
  <c r="P40" i="5" s="1"/>
  <c r="P32" i="5"/>
  <c r="Q19" i="5"/>
  <c r="N28" i="5"/>
  <c r="Q28" i="5" s="1"/>
  <c r="G28" i="5"/>
  <c r="J28" i="5" s="1"/>
  <c r="R28" i="5" s="1"/>
  <c r="N29" i="5"/>
  <c r="Q29" i="5" s="1"/>
  <c r="G29" i="5"/>
  <c r="J29" i="5" s="1"/>
  <c r="N30" i="5"/>
  <c r="Q30" i="5" s="1"/>
  <c r="G30" i="5"/>
  <c r="J30" i="5" s="1"/>
  <c r="R30" i="5" s="1"/>
  <c r="N31" i="5"/>
  <c r="Q31" i="5" s="1"/>
  <c r="G31" i="5"/>
  <c r="J31" i="5" s="1"/>
  <c r="G32" i="5"/>
  <c r="J32" i="5" s="1"/>
  <c r="N33" i="5"/>
  <c r="Q33" i="5" s="1"/>
  <c r="G33" i="5"/>
  <c r="J33" i="5" s="1"/>
  <c r="N34" i="5"/>
  <c r="Q34" i="5" s="1"/>
  <c r="G34" i="5"/>
  <c r="J34" i="5" s="1"/>
  <c r="R34" i="5" s="1"/>
  <c r="N35" i="5"/>
  <c r="Q35" i="5" s="1"/>
  <c r="G35" i="5"/>
  <c r="J35" i="5" s="1"/>
  <c r="N36" i="5"/>
  <c r="Q36" i="5" s="1"/>
  <c r="G36" i="5"/>
  <c r="J36" i="5" s="1"/>
  <c r="R36" i="5" s="1"/>
  <c r="N37" i="5"/>
  <c r="Q37" i="5" s="1"/>
  <c r="G37" i="5"/>
  <c r="J37" i="5" s="1"/>
  <c r="G20" i="5"/>
  <c r="G21" i="5"/>
  <c r="G22" i="5"/>
  <c r="G23" i="5"/>
  <c r="G24" i="5"/>
  <c r="G16" i="5"/>
  <c r="J16" i="5" s="1"/>
  <c r="J20" i="5"/>
  <c r="J21" i="5"/>
  <c r="R21" i="5" s="1"/>
  <c r="J22" i="5"/>
  <c r="J23" i="5"/>
  <c r="J24" i="5"/>
  <c r="N20" i="5"/>
  <c r="N21" i="5"/>
  <c r="N22" i="5"/>
  <c r="N23" i="5"/>
  <c r="N24" i="5"/>
  <c r="N27" i="5"/>
  <c r="N16" i="5"/>
  <c r="Q16" i="5" s="1"/>
  <c r="Q20" i="5"/>
  <c r="Q21" i="5"/>
  <c r="Q22" i="5"/>
  <c r="R22" i="5" s="1"/>
  <c r="Q23" i="5"/>
  <c r="Q24" i="5"/>
  <c r="Q27" i="5"/>
  <c r="G10" i="5"/>
  <c r="J10" i="5" s="1"/>
  <c r="R10" i="5" s="1"/>
  <c r="G11" i="5"/>
  <c r="J11" i="5" s="1"/>
  <c r="G12" i="5"/>
  <c r="J12" i="5" s="1"/>
  <c r="G13" i="5"/>
  <c r="G14" i="5"/>
  <c r="G9" i="5"/>
  <c r="J9" i="5" s="1"/>
  <c r="R9" i="5" s="1"/>
  <c r="N10" i="5"/>
  <c r="Q10" i="5"/>
  <c r="N11" i="5"/>
  <c r="Q11" i="5" s="1"/>
  <c r="N12" i="5"/>
  <c r="Q12" i="5" s="1"/>
  <c r="J13" i="5"/>
  <c r="N13" i="5"/>
  <c r="Q13" i="5" s="1"/>
  <c r="J14" i="5"/>
  <c r="R14" i="5" s="1"/>
  <c r="N14" i="5"/>
  <c r="Q14" i="5"/>
  <c r="N9" i="5"/>
  <c r="Q9" i="5" s="1"/>
  <c r="B4" i="6"/>
  <c r="B3" i="6"/>
  <c r="E4" i="6"/>
  <c r="E3" i="6"/>
  <c r="F71" i="6"/>
  <c r="E72" i="6"/>
  <c r="E73" i="6"/>
  <c r="E71" i="6" s="1"/>
  <c r="E74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4" i="6" s="1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43" i="6" s="1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I26" i="7" s="1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79" i="8" s="1"/>
  <c r="C44" i="8"/>
  <c r="E78" i="8"/>
  <c r="E61" i="8"/>
  <c r="E44" i="8"/>
  <c r="E27" i="8"/>
  <c r="F27" i="8"/>
  <c r="E149" i="8"/>
  <c r="E79" i="8"/>
  <c r="E52" i="6" l="1"/>
  <c r="E90" i="6"/>
  <c r="E85" i="6" s="1"/>
  <c r="E96" i="6" s="1"/>
  <c r="E33" i="6"/>
  <c r="D43" i="3"/>
  <c r="D45" i="3" s="1"/>
  <c r="C43" i="3"/>
  <c r="C45" i="3" s="1"/>
  <c r="R16" i="5"/>
  <c r="R39" i="5"/>
  <c r="C149" i="8"/>
  <c r="F78" i="8"/>
  <c r="I17" i="7"/>
  <c r="C43" i="6"/>
  <c r="C44" i="6" s="1"/>
  <c r="F96" i="6"/>
  <c r="R23" i="5"/>
  <c r="R37" i="5"/>
  <c r="R33" i="5"/>
  <c r="R31" i="5"/>
  <c r="L38" i="5"/>
  <c r="K38" i="5"/>
  <c r="J15" i="4"/>
  <c r="J29" i="4" s="1"/>
  <c r="J32" i="4" s="1"/>
  <c r="F149" i="8"/>
  <c r="F105" i="6"/>
  <c r="C96" i="6"/>
  <c r="R24" i="5"/>
  <c r="R20" i="5"/>
  <c r="M40" i="5"/>
  <c r="J17" i="5"/>
  <c r="H29" i="4"/>
  <c r="H32" i="4" s="1"/>
  <c r="F29" i="4"/>
  <c r="F32" i="4" s="1"/>
  <c r="M15" i="4"/>
  <c r="H28" i="2"/>
  <c r="H33" i="2" s="1"/>
  <c r="F44" i="8"/>
  <c r="F61" i="8"/>
  <c r="E38" i="6"/>
  <c r="E11" i="6"/>
  <c r="E19" i="6" s="1"/>
  <c r="C66" i="6"/>
  <c r="E66" i="6" s="1"/>
  <c r="R13" i="5"/>
  <c r="O38" i="5"/>
  <c r="O40" i="5" s="1"/>
  <c r="N25" i="5"/>
  <c r="Q25" i="5" s="1"/>
  <c r="H38" i="5"/>
  <c r="H40" i="5" s="1"/>
  <c r="F38" i="5"/>
  <c r="F40" i="5" s="1"/>
  <c r="D38" i="5"/>
  <c r="G38" i="5" s="1"/>
  <c r="J38" i="5" s="1"/>
  <c r="K29" i="4"/>
  <c r="K32" i="4" s="1"/>
  <c r="G15" i="4"/>
  <c r="G29" i="4" s="1"/>
  <c r="G32" i="4" s="1"/>
  <c r="D44" i="6"/>
  <c r="D97" i="6"/>
  <c r="N17" i="5"/>
  <c r="Q17" i="5" s="1"/>
  <c r="R17" i="5" s="1"/>
  <c r="C29" i="4"/>
  <c r="C32" i="4" s="1"/>
  <c r="D29" i="4"/>
  <c r="D32" i="4" s="1"/>
  <c r="R12" i="5"/>
  <c r="L40" i="5"/>
  <c r="R11" i="5"/>
  <c r="E40" i="5"/>
  <c r="L16" i="4"/>
  <c r="L11" i="4"/>
  <c r="H36" i="1"/>
  <c r="H94" i="1" s="1"/>
  <c r="G36" i="1"/>
  <c r="G94" i="1" s="1"/>
  <c r="C93" i="1"/>
  <c r="C55" i="1"/>
  <c r="C28" i="2"/>
  <c r="C33" i="2" s="1"/>
  <c r="G28" i="2"/>
  <c r="D28" i="2"/>
  <c r="R18" i="5"/>
  <c r="I29" i="4"/>
  <c r="I32" i="4" s="1"/>
  <c r="M29" i="4"/>
  <c r="M32" i="4" s="1"/>
  <c r="F79" i="8"/>
  <c r="F97" i="6"/>
  <c r="R35" i="5"/>
  <c r="R29" i="5"/>
  <c r="D55" i="1"/>
  <c r="D93" i="1"/>
  <c r="K40" i="5"/>
  <c r="N38" i="5"/>
  <c r="Q38" i="5" s="1"/>
  <c r="N32" i="5"/>
  <c r="Q32" i="5" s="1"/>
  <c r="R32" i="5" s="1"/>
  <c r="L17" i="4"/>
  <c r="L12" i="4"/>
  <c r="J25" i="5"/>
  <c r="G30" i="2" l="1"/>
  <c r="D40" i="5"/>
  <c r="N40" i="5"/>
  <c r="Q40" i="5"/>
  <c r="E97" i="6"/>
  <c r="E43" i="6"/>
  <c r="E44" i="6" s="1"/>
  <c r="G40" i="5"/>
  <c r="L15" i="4"/>
  <c r="C97" i="6"/>
  <c r="H30" i="2"/>
  <c r="L32" i="4"/>
  <c r="L29" i="4"/>
  <c r="C94" i="1"/>
  <c r="D94" i="1"/>
  <c r="C30" i="2"/>
  <c r="G33" i="2"/>
  <c r="G34" i="2" s="1"/>
  <c r="D30" i="2"/>
  <c r="D33" i="2"/>
  <c r="D34" i="2" s="1"/>
  <c r="R25" i="5"/>
  <c r="J40" i="5"/>
  <c r="R38" i="5"/>
  <c r="R40" i="5" l="1"/>
  <c r="C34" i="2"/>
  <c r="G39" i="2" s="1"/>
  <c r="G42" i="2" s="1"/>
  <c r="C39" i="2"/>
  <c r="C42" i="2" s="1"/>
  <c r="D39" i="2"/>
  <c r="D42" i="2" s="1"/>
  <c r="H34" i="2"/>
  <c r="H39" i="2" s="1"/>
  <c r="H42" i="2" s="1"/>
  <c r="G41" i="2" l="1"/>
  <c r="C41" i="2"/>
  <c r="H41" i="2"/>
  <c r="D41" i="2"/>
</calcChain>
</file>

<file path=xl/sharedStrings.xml><?xml version="1.0" encoding="utf-8"?>
<sst xmlns="http://schemas.openxmlformats.org/spreadsheetml/2006/main" count="1060" uniqueCount="873">
  <si>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</si>
  <si>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</si>
  <si>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</si>
  <si>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</si>
  <si>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</si>
  <si>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</si>
  <si>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</si>
  <si>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</si>
  <si>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</si>
  <si>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</si>
  <si>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</si>
  <si>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</si>
  <si>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</si>
  <si>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</si>
  <si>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</si>
  <si>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</si>
  <si>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</si>
  <si>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</si>
  <si>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</si>
  <si>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</si>
  <si>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</si>
  <si>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</si>
  <si>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</si>
  <si>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</si>
  <si>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</si>
  <si>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</si>
  <si>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</si>
  <si>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</si>
  <si>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</si>
  <si>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</si>
  <si>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</si>
  <si>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</si>
  <si>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</si>
  <si>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</si>
  <si>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</si>
  <si>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</si>
  <si>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</si>
  <si>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</si>
  <si>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</si>
  <si>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</si>
  <si>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</si>
  <si>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</si>
  <si>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</si>
  <si>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</si>
  <si>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</si>
  <si>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</si>
  <si>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</si>
  <si>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</si>
  <si>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</si>
  <si>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</si>
  <si>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</si>
  <si>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</si>
  <si>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</si>
  <si>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</si>
  <si>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</si>
  <si>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</si>
  <si>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</si>
  <si>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</si>
  <si>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</si>
  <si>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</si>
  <si>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</si>
  <si>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</si>
  <si>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</si>
  <si>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</si>
  <si>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</si>
  <si>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</si>
  <si>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</si>
  <si>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</si>
  <si>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</si>
  <si>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</si>
  <si>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</si>
  <si>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</si>
  <si>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</si>
  <si>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</si>
  <si>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</si>
  <si>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</si>
  <si>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</si>
  <si>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</si>
  <si>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</si>
  <si>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</si>
  <si>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</si>
  <si>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</si>
  <si>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</si>
  <si>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</si>
  <si>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</si>
  <si>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</si>
  <si>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</si>
  <si>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</si>
  <si>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</si>
  <si>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</si>
  <si>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</si>
  <si>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</si>
  <si>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</si>
  <si>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</si>
  <si>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</si>
  <si>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</si>
  <si>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</si>
  <si>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</si>
  <si>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</si>
  <si>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</si>
  <si>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</si>
  <si>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</si>
  <si>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</si>
  <si>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</si>
  <si>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</si>
  <si>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</si>
  <si>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</si>
  <si>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</si>
  <si>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</si>
  <si>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</si>
  <si>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</si>
  <si>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</si>
  <si>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</si>
  <si>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</si>
  <si>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</si>
  <si>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</si>
  <si>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</si>
  <si>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</si>
  <si>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</si>
  <si>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</si>
  <si>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</si>
  <si>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</si>
  <si>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</si>
  <si>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</si>
  <si>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</si>
  <si>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</si>
  <si>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</si>
  <si>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</si>
  <si>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</si>
  <si>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</si>
  <si>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</si>
  <si>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</si>
  <si>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</si>
  <si>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</si>
  <si>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</si>
  <si>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</si>
  <si>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</si>
  <si>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</si>
  <si>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</si>
  <si>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</si>
  <si>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</si>
  <si>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</si>
  <si>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</si>
  <si>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</si>
  <si>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</si>
  <si>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</si>
  <si>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</si>
  <si>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</si>
  <si>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</si>
  <si>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</si>
  <si>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</si>
  <si>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</si>
  <si>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</si>
  <si>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</si>
  <si>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</si>
  <si>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</si>
  <si>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</si>
  <si>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</si>
  <si>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</si>
  <si>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</si>
  <si>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</si>
  <si>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</si>
  <si>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</si>
  <si>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</si>
  <si>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</si>
  <si>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</si>
  <si>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</si>
  <si>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</si>
  <si>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</si>
  <si>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</si>
  <si>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</si>
  <si>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</si>
  <si>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</si>
  <si>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</si>
  <si>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</si>
  <si>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</si>
  <si>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</si>
  <si>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</si>
  <si>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</si>
  <si>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</si>
  <si>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</si>
  <si>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</si>
  <si>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</si>
  <si>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</si>
  <si>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</si>
  <si>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</si>
  <si>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</si>
  <si>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</si>
  <si>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</si>
  <si>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</si>
  <si>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</si>
  <si>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</si>
  <si>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</si>
  <si>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</si>
  <si>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</si>
  <si>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</si>
  <si>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</si>
  <si>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</si>
  <si>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</si>
  <si>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</si>
  <si>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</si>
  <si>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</si>
  <si>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</si>
  <si>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</si>
  <si>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</si>
  <si>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</si>
  <si>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</si>
  <si>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</si>
  <si>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</si>
  <si>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</si>
  <si>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</si>
  <si>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</si>
  <si>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</si>
  <si>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</si>
  <si>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</si>
  <si>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</si>
  <si>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</si>
  <si>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</si>
  <si>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</si>
  <si>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</si>
  <si>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</si>
  <si>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</si>
  <si>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</si>
  <si>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</si>
  <si>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</si>
  <si>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</si>
  <si>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</si>
  <si>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</si>
  <si>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</si>
  <si>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</si>
  <si>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</si>
  <si>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</si>
  <si>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</si>
  <si>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</si>
  <si>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</si>
  <si>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</si>
  <si>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</si>
  <si>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</si>
  <si>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</si>
  <si>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</si>
  <si>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</si>
  <si>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</si>
  <si>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</si>
  <si>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</si>
  <si>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</si>
  <si>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</si>
  <si>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</si>
  <si>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</si>
  <si>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</si>
  <si>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</si>
  <si>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</si>
  <si>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</si>
  <si>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</si>
  <si>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</si>
  <si>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</si>
  <si>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</si>
  <si>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</si>
  <si>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</si>
  <si>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</si>
  <si>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</si>
  <si>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</si>
  <si>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</si>
  <si>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</si>
  <si>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</si>
  <si>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</si>
  <si>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</si>
  <si>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</si>
  <si>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</si>
  <si>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</si>
  <si>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</si>
  <si>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</si>
  <si>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</si>
  <si>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</si>
  <si>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</si>
  <si>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</si>
  <si>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</si>
  <si>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</si>
  <si>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</si>
  <si>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</si>
  <si>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</si>
  <si>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</si>
  <si>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</si>
  <si>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</si>
  <si>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</si>
  <si>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</si>
  <si>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</si>
  <si>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</si>
  <si>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</si>
  <si>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</si>
  <si>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</si>
  <si>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</si>
  <si>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</si>
  <si>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</si>
  <si>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</si>
  <si>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</si>
  <si>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</si>
  <si>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</si>
  <si>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</si>
  <si>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</si>
  <si>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</si>
  <si>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</si>
  <si>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</si>
  <si>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</si>
  <si>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</si>
  <si>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</si>
  <si>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</si>
  <si>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</si>
  <si>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</si>
  <si>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</si>
  <si>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</si>
  <si>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</si>
  <si>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</si>
  <si>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</si>
  <si>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</si>
  <si>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</si>
  <si>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</si>
  <si>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</si>
  <si>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</si>
  <si>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</si>
  <si>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</si>
  <si>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</si>
  <si>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</si>
  <si>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</si>
  <si>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</si>
  <si>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</si>
  <si>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</si>
  <si>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</si>
  <si>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</si>
  <si>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</si>
  <si>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</si>
  <si>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</si>
  <si>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</si>
  <si>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</si>
  <si>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</si>
  <si>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</si>
  <si>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</si>
  <si>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</si>
  <si>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</si>
  <si>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</si>
  <si>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</si>
  <si>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</si>
  <si>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</si>
  <si>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</si>
  <si>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</si>
  <si>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</si>
  <si>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</si>
  <si>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</si>
  <si>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</si>
  <si>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</si>
  <si>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</si>
  <si>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</si>
  <si>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</si>
  <si>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</si>
  <si>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</si>
  <si>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</si>
  <si>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</si>
  <si>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</si>
  <si>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</si>
  <si>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</si>
  <si>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</si>
  <si>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</si>
  <si>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</si>
  <si>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</si>
  <si>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</si>
  <si>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</si>
  <si>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</si>
  <si>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</si>
  <si>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</si>
  <si>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</si>
  <si>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</si>
  <si>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</si>
  <si>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</si>
  <si>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</si>
  <si>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</si>
  <si>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</si>
  <si>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</si>
  <si>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</si>
  <si>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</si>
  <si>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</si>
  <si>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</si>
  <si>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</si>
  <si>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</si>
  <si>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</si>
  <si>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</si>
  <si>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</si>
  <si>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</si>
  <si>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</si>
  <si>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</si>
  <si>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</si>
  <si>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</si>
  <si>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</si>
  <si>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</si>
  <si>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</si>
  <si>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</si>
  <si>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</si>
  <si>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</si>
  <si>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</si>
  <si>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</si>
  <si>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</si>
  <si>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</si>
  <si>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</si>
  <si>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</si>
  <si>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</si>
  <si>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</si>
  <si>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</si>
  <si>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</si>
  <si>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</si>
  <si>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</si>
  <si>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</si>
  <si>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</si>
  <si>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</si>
  <si>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</si>
  <si>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</si>
  <si>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</si>
  <si>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</si>
  <si>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</si>
  <si>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</si>
  <si>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</si>
  <si>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</si>
  <si>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</si>
  <si>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</si>
  <si>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</si>
  <si>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</si>
  <si>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</si>
  <si>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</si>
  <si>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</si>
  <si>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</si>
  <si>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</si>
  <si>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</si>
  <si>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</si>
  <si>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</si>
  <si>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</si>
  <si>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</si>
  <si>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</si>
  <si>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</si>
  <si>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</si>
  <si>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</si>
  <si>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</si>
  <si>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</si>
  <si>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</si>
  <si>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</si>
  <si>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</si>
  <si>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</si>
  <si>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</si>
  <si>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</si>
  <si>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</si>
  <si>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</si>
  <si>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</si>
  <si>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</si>
  <si>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</si>
  <si>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</si>
  <si>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</si>
  <si>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</si>
  <si>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</si>
  <si>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</si>
  <si>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</si>
  <si>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</si>
  <si>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</si>
  <si>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</si>
  <si>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</si>
  <si>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</si>
  <si>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</si>
  <si>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</si>
  <si>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</si>
  <si>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</si>
  <si>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</si>
  <si>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</si>
  <si>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</si>
  <si>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</si>
  <si>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</si>
  <si>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</si>
  <si>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</si>
  <si>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</si>
  <si>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</si>
  <si>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</si>
  <si>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</si>
  <si>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</si>
  <si>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</si>
  <si>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</si>
  <si>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</si>
  <si>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</si>
  <si>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</si>
  <si>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</si>
  <si>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</si>
  <si>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</si>
  <si>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</si>
  <si>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</si>
  <si>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</si>
  <si>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</si>
  <si>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</si>
  <si>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</si>
  <si>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</si>
  <si>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</si>
  <si>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</si>
  <si>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</si>
  <si>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</si>
  <si>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</si>
  <si>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</si>
  <si>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</si>
  <si>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</si>
  <si>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</si>
  <si>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</si>
  <si>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</si>
  <si>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</si>
  <si>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</si>
  <si>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</si>
  <si>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</si>
  <si>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</si>
  <si>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</si>
  <si>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</si>
  <si>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</si>
  <si>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</si>
  <si>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</si>
  <si>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</si>
  <si>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</si>
  <si>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</si>
  <si>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</si>
  <si>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</si>
  <si>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</si>
  <si>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</si>
  <si>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</si>
  <si>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</si>
  <si>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</si>
  <si>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</si>
  <si>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</si>
  <si>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</si>
  <si>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</si>
  <si>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</si>
  <si>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</si>
  <si>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</si>
  <si>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</si>
  <si>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</si>
  <si>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</si>
  <si>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</si>
  <si>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</si>
  <si>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</si>
  <si>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</si>
  <si>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</si>
  <si>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</si>
  <si>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</si>
  <si>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</si>
  <si>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</si>
  <si>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</si>
  <si>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</si>
  <si>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</si>
  <si>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</si>
  <si>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</si>
  <si>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</si>
  <si>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</si>
  <si>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</si>
  <si>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</si>
  <si>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</si>
  <si>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</si>
  <si>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</si>
  <si>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</si>
  <si>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</si>
  <si>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</si>
  <si>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</si>
  <si>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</si>
  <si>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</si>
  <si>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</si>
  <si>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</si>
  <si>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</si>
  <si>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</si>
  <si>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</si>
  <si>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</si>
  <si>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</si>
  <si>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</si>
  <si>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</si>
  <si>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</si>
  <si>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</si>
  <si>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</si>
  <si>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</si>
  <si>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</si>
  <si>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</si>
  <si>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</si>
  <si>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</si>
  <si>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</si>
  <si>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</si>
  <si>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</si>
  <si>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</si>
  <si>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</si>
  <si>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</si>
  <si>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</si>
  <si>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</si>
  <si>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</si>
  <si>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</si>
  <si>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</si>
  <si>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</si>
  <si>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</si>
  <si>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</si>
  <si>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</si>
  <si>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</si>
  <si>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</si>
  <si>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</si>
  <si>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</si>
  <si>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</si>
  <si>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</si>
  <si>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</si>
  <si>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</si>
  <si>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</si>
  <si>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</si>
  <si>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</si>
  <si>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</si>
  <si>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</si>
  <si>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</si>
  <si>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</si>
  <si>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</si>
  <si>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</si>
  <si>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</si>
  <si>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</si>
  <si>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</si>
  <si>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</si>
  <si>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</si>
  <si>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</si>
  <si>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</si>
  <si>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</si>
  <si>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</si>
  <si>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</si>
  <si>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</si>
  <si>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</si>
  <si>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</si>
  <si>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</si>
  <si>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</si>
  <si>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</si>
  <si>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</si>
  <si>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</si>
  <si>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</si>
  <si>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</si>
  <si>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</si>
  <si>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</si>
  <si>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</si>
  <si>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</si>
  <si>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</si>
  <si>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</si>
  <si>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</si>
  <si>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</si>
  <si>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</si>
  <si>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</si>
  <si>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</si>
  <si>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</si>
  <si>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</si>
  <si>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</si>
  <si>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</si>
  <si>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</si>
  <si>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</si>
  <si>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</si>
  <si>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</si>
  <si>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</si>
  <si>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</si>
  <si>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</si>
  <si>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</si>
  <si>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</si>
  <si>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</si>
  <si>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</si>
  <si>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</si>
  <si>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</si>
  <si>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</si>
  <si>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</si>
  <si>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</si>
  <si>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</si>
  <si>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</si>
  <si>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</si>
  <si>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</si>
  <si>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</si>
  <si>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</si>
  <si>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</si>
  <si>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</si>
  <si>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</si>
  <si>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</si>
  <si>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</si>
  <si>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</si>
  <si>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</si>
  <si>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</si>
  <si>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</si>
  <si>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</si>
  <si>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</si>
  <si>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</si>
  <si>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</si>
  <si>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</si>
  <si>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</si>
  <si>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</si>
  <si>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</si>
  <si>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</si>
  <si>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</si>
  <si>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</si>
  <si>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</si>
  <si>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</si>
  <si>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</si>
  <si>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</si>
  <si>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</si>
  <si>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</si>
  <si>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</si>
  <si>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</si>
  <si>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</si>
  <si>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</si>
  <si>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</si>
  <si>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</si>
  <si>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</si>
  <si>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</si>
  <si>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</si>
  <si>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</si>
  <si>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</si>
  <si>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</si>
  <si>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</si>
  <si>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</si>
  <si>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</si>
  <si>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</si>
  <si>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</si>
  <si>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</si>
  <si>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</si>
  <si>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</si>
  <si>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</si>
  <si>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</si>
  <si>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</si>
  <si>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</si>
  <si>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</si>
  <si>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</si>
  <si>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</si>
  <si>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</si>
  <si>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</si>
  <si>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</si>
  <si>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</si>
  <si>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</si>
  <si>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</si>
  <si>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</si>
  <si>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</si>
  <si>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</si>
  <si>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</si>
  <si>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</si>
  <si>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</si>
  <si>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</si>
  <si>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</si>
  <si>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</si>
  <si>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</si>
  <si>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</si>
  <si>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</si>
  <si>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</si>
  <si>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</si>
  <si>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</si>
  <si>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</si>
  <si>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</si>
  <si>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</si>
  <si>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</si>
  <si>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</si>
  <si>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</si>
  <si>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</si>
  <si>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</si>
  <si>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</si>
  <si>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</si>
  <si>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</si>
  <si>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</si>
  <si>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</si>
  <si>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</si>
  <si>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</si>
  <si>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</si>
  <si>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</si>
  <si>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</si>
  <si>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</si>
  <si>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</si>
  <si>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</si>
  <si>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</si>
  <si>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</si>
  <si>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</si>
  <si>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</si>
  <si>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</si>
  <si>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</si>
  <si>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</si>
  <si>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</si>
  <si>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</si>
  <si>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</si>
  <si>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</si>
  <si>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</si>
  <si>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</si>
  <si>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</si>
  <si>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</si>
  <si>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</si>
  <si>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</si>
  <si>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</si>
  <si>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</si>
  <si>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</si>
  <si>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</si>
  <si>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</si>
  <si>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</si>
  <si>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</si>
  <si>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</si>
  <si>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</si>
  <si>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</si>
  <si>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</si>
  <si>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</si>
  <si>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</si>
  <si>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</si>
  <si>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</si>
  <si>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</si>
  <si>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</si>
  <si>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</si>
  <si>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</si>
  <si>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</si>
  <si>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</si>
  <si>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</si>
  <si>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</si>
  <si>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</si>
  <si>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</si>
  <si>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</si>
  <si>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</si>
  <si>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</si>
  <si>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</si>
  <si>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</si>
  <si>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</si>
  <si>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</si>
  <si>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</si>
  <si>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</si>
  <si>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</si>
  <si>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</si>
  <si>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</si>
  <si>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</si>
  <si>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</si>
  <si>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</si>
  <si>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</si>
  <si>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</si>
  <si>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</si>
  <si>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</si>
  <si>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</si>
  <si>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</si>
  <si>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</si>
  <si>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</si>
  <si>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</si>
  <si>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</si>
  <si>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</si>
  <si>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</si>
  <si>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</si>
  <si>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</si>
  <si>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</si>
  <si>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</si>
  <si>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</si>
  <si>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</si>
  <si>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</si>
  <si>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</si>
  <si>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</si>
  <si>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</si>
  <si>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</si>
  <si>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</si>
  <si>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</si>
  <si>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</si>
  <si>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</si>
  <si>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</si>
  <si>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</si>
  <si>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</si>
  <si>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</si>
  <si>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</si>
  <si>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</si>
  <si>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</si>
  <si>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</si>
  <si>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</si>
  <si>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</si>
  <si>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</si>
  <si>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</si>
  <si>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</si>
  <si>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</si>
  <si>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</si>
  <si>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</si>
  <si>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</si>
  <si>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</si>
  <si>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</si>
  <si>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</si>
  <si>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</si>
  <si>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</si>
  <si>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Геовид ЕООД</t>
  </si>
  <si>
    <t>Дата на съставяне:  20.07.2017</t>
  </si>
  <si>
    <t xml:space="preserve">Дата на съставяне:              20.07.2017                         </t>
  </si>
  <si>
    <t xml:space="preserve">Дата  на съставяне: .20.07.2017                                                                                                                </t>
  </si>
  <si>
    <t>Дата на съставяне: 20.06.2017</t>
  </si>
  <si>
    <t>Дата на съставяне:20.07.2017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</si>
</sst>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  <xf numFmtId="14" fontId="9" fillId="0" borderId="0" xfId="0" applyNumberFormat="1" applyFont="1" applyBorder="1" applyAlignment="1" applyProtection="1">
      <alignment horizontal="left" vertical="top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75" zoomScaleNormal="100" workbookViewId="0">
      <selection sqref="A1:H100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867</v>
      </c>
      <c r="F3" s="217" t="s">
        <v>2</v>
      </c>
      <c r="G3" s="172"/>
      <c r="H3" s="461">
        <v>175021842</v>
      </c>
    </row>
    <row r="4" spans="1:8" ht="15">
      <c r="A4" s="575" t="s">
        <v>3</v>
      </c>
      <c r="B4" s="581"/>
      <c r="C4" s="581"/>
      <c r="D4" s="581"/>
      <c r="E4" s="504" t="s">
        <v>159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>
        <v>42916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39</v>
      </c>
      <c r="D11" s="151">
        <v>39</v>
      </c>
      <c r="E11" s="237" t="s">
        <v>22</v>
      </c>
      <c r="F11" s="242" t="s">
        <v>23</v>
      </c>
      <c r="G11" s="152">
        <v>983</v>
      </c>
      <c r="H11" s="152">
        <v>983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2</v>
      </c>
      <c r="D13" s="151">
        <v>4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3547</v>
      </c>
      <c r="D14" s="151">
        <v>3636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983</v>
      </c>
      <c r="H17" s="154">
        <f>H11+H14+H15+H16</f>
        <v>983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3588</v>
      </c>
      <c r="D19" s="155">
        <f>SUM(D11:D18)</f>
        <v>3679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-70</v>
      </c>
      <c r="H27" s="154">
        <f>SUM(H28:H30)</f>
        <v>-242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521</v>
      </c>
      <c r="H28" s="152">
        <v>348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-591</v>
      </c>
      <c r="H29" s="316">
        <v>-591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>
        <v>0</v>
      </c>
      <c r="H30" s="158">
        <v>1</v>
      </c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150</v>
      </c>
      <c r="H31" s="152">
        <v>173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80</v>
      </c>
      <c r="H33" s="154">
        <f>H27+H31+H32</f>
        <v>-69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853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1063</v>
      </c>
      <c r="H36" s="154">
        <f>H25+H17+H33</f>
        <v>914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>
        <v>2125</v>
      </c>
      <c r="H43" s="152">
        <v>2032</v>
      </c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941</v>
      </c>
      <c r="D47" s="151">
        <v>941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2125</v>
      </c>
      <c r="H49" s="154">
        <f>SUM(H43:H48)</f>
        <v>2032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941</v>
      </c>
      <c r="D51" s="155">
        <f>SUM(D47:D50)</f>
        <v>941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44</v>
      </c>
      <c r="D54" s="151">
        <v>44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4573</v>
      </c>
      <c r="D55" s="155">
        <f>D19+D20+D21+D27+D32+D45+D51+D53+D54</f>
        <v>4664</v>
      </c>
      <c r="E55" s="237" t="s">
        <v>172</v>
      </c>
      <c r="F55" s="261" t="s">
        <v>173</v>
      </c>
      <c r="G55" s="154">
        <f>G49+G51+G52+G53+G54</f>
        <v>2125</v>
      </c>
      <c r="H55" s="154">
        <f>H49+H51+H52+H53+H54</f>
        <v>2032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154</v>
      </c>
      <c r="H61" s="154">
        <f>SUM(H62:H68)</f>
        <v>362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108</v>
      </c>
      <c r="H62" s="152">
        <v>327</v>
      </c>
    </row>
    <row r="63" spans="1:18" ht="15">
      <c r="A63" s="235" t="s">
        <v>195</v>
      </c>
      <c r="B63" s="241" t="s">
        <v>196</v>
      </c>
      <c r="C63" s="151">
        <v>4</v>
      </c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4</v>
      </c>
      <c r="D64" s="155">
        <f>SUM(D58:D63)</f>
        <v>0</v>
      </c>
      <c r="E64" s="237" t="s">
        <v>200</v>
      </c>
      <c r="F64" s="242" t="s">
        <v>201</v>
      </c>
      <c r="G64" s="152">
        <v>15</v>
      </c>
      <c r="H64" s="152">
        <v>0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>
        <v>234</v>
      </c>
      <c r="D67" s="151">
        <v>206</v>
      </c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109</v>
      </c>
      <c r="D68" s="151">
        <v>38</v>
      </c>
      <c r="E68" s="237" t="s">
        <v>213</v>
      </c>
      <c r="F68" s="242" t="s">
        <v>214</v>
      </c>
      <c r="G68" s="152">
        <v>31</v>
      </c>
      <c r="H68" s="152">
        <v>35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6</v>
      </c>
      <c r="E69" s="251" t="s">
        <v>78</v>
      </c>
      <c r="F69" s="242" t="s">
        <v>217</v>
      </c>
      <c r="G69" s="152">
        <v>1800</v>
      </c>
      <c r="H69" s="152">
        <v>1898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1954</v>
      </c>
      <c r="H71" s="161">
        <f>H59+H60+H61+H69+H70</f>
        <v>2260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0</v>
      </c>
      <c r="D74" s="151">
        <v>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346</v>
      </c>
      <c r="D75" s="155">
        <f>SUM(D67:D74)</f>
        <v>250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1954</v>
      </c>
      <c r="H79" s="162">
        <f>H71+H74+H75+H76</f>
        <v>2260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</v>
      </c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218</v>
      </c>
      <c r="D88" s="151">
        <v>287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219</v>
      </c>
      <c r="D91" s="155">
        <f>SUM(D87:D90)</f>
        <v>289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569</v>
      </c>
      <c r="D93" s="155">
        <f>D64+D75+D84+D91+D92</f>
        <v>542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5142</v>
      </c>
      <c r="D94" s="164">
        <f>D93+D55</f>
        <v>5206</v>
      </c>
      <c r="E94" s="449" t="s">
        <v>270</v>
      </c>
      <c r="F94" s="289" t="s">
        <v>271</v>
      </c>
      <c r="G94" s="165">
        <f>G36+G39+G55+G79</f>
        <v>5142</v>
      </c>
      <c r="H94" s="165">
        <f>H36+H39+H55+H79</f>
        <v>5206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854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868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859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landscape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6"/>
  <sheetViews>
    <sheetView topLeftCell="A30" zoomScaleNormal="100" workbookViewId="0">
      <selection sqref="A1:H50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Геовид ЕООД</v>
      </c>
      <c r="C2" s="584"/>
      <c r="D2" s="584"/>
      <c r="E2" s="584"/>
      <c r="F2" s="586" t="s">
        <v>2</v>
      </c>
      <c r="G2" s="586"/>
      <c r="H2" s="526">
        <f>'справка №1-БАЛАНС'!H3</f>
        <v>175021842</v>
      </c>
    </row>
    <row r="3" spans="1:18" ht="15">
      <c r="A3" s="467" t="s">
        <v>275</v>
      </c>
      <c r="B3" s="584" t="str">
        <f>'справка №1-БАЛАНС'!E4</f>
        <v xml:space="preserve"> 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>
        <f>'справка №1-БАЛАНС'!E5</f>
        <v>42916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2</v>
      </c>
      <c r="D9" s="46">
        <v>2</v>
      </c>
      <c r="E9" s="298" t="s">
        <v>285</v>
      </c>
      <c r="F9" s="549" t="s">
        <v>286</v>
      </c>
      <c r="G9" s="550">
        <v>391</v>
      </c>
      <c r="H9" s="550">
        <v>344</v>
      </c>
    </row>
    <row r="10" spans="1:18">
      <c r="A10" s="298" t="s">
        <v>287</v>
      </c>
      <c r="B10" s="299" t="s">
        <v>288</v>
      </c>
      <c r="C10" s="46">
        <v>99</v>
      </c>
      <c r="D10" s="46">
        <v>69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92</v>
      </c>
      <c r="D11" s="46">
        <v>93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391</v>
      </c>
      <c r="H13" s="548">
        <f>SUM(H9:H12)</f>
        <v>344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/>
      <c r="D16" s="47"/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193</v>
      </c>
      <c r="D19" s="49">
        <f>SUM(D9:D15)+D16</f>
        <v>164</v>
      </c>
      <c r="E19" s="304" t="s">
        <v>317</v>
      </c>
      <c r="F19" s="552" t="s">
        <v>318</v>
      </c>
      <c r="G19" s="550">
        <v>28</v>
      </c>
      <c r="H19" s="550">
        <v>28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59</v>
      </c>
      <c r="D22" s="46">
        <v>69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28</v>
      </c>
      <c r="H24" s="548">
        <f>SUM(H19:H23)</f>
        <v>28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59</v>
      </c>
      <c r="D26" s="49">
        <f>SUM(D22:D25)</f>
        <v>69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252</v>
      </c>
      <c r="D28" s="50">
        <f>D26+D19</f>
        <v>233</v>
      </c>
      <c r="E28" s="127" t="s">
        <v>339</v>
      </c>
      <c r="F28" s="554" t="s">
        <v>340</v>
      </c>
      <c r="G28" s="548">
        <f>G13+G15+G24</f>
        <v>419</v>
      </c>
      <c r="H28" s="548">
        <f>H13+H15+H24</f>
        <v>372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167</v>
      </c>
      <c r="D30" s="50">
        <f>IF((H28-D28)&gt;0,H28-D28,0)</f>
        <v>139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855</v>
      </c>
      <c r="B31" s="306" t="s">
        <v>345</v>
      </c>
      <c r="C31" s="46"/>
      <c r="D31" s="46"/>
      <c r="E31" s="296" t="s">
        <v>858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252</v>
      </c>
      <c r="D33" s="49">
        <f>D28-D31+D32</f>
        <v>233</v>
      </c>
      <c r="E33" s="127" t="s">
        <v>353</v>
      </c>
      <c r="F33" s="554" t="s">
        <v>354</v>
      </c>
      <c r="G33" s="53">
        <f>G32-G31+G28</f>
        <v>419</v>
      </c>
      <c r="H33" s="53">
        <f>H32-H31+H28</f>
        <v>372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167</v>
      </c>
      <c r="D34" s="50">
        <f>IF((H33-D33)&gt;0,H33-D33,0)</f>
        <v>139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17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17</v>
      </c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150</v>
      </c>
      <c r="D39" s="460">
        <f>+IF((H33-D33-D35)&gt;0,H33-D33-D35,0)</f>
        <v>139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150</v>
      </c>
      <c r="D41" s="52">
        <f>IF(H39=0,IF(D39-D40&gt;0,D39-D40+H40,0),IF(H39-H40&lt;0,H40-H39+D39,0))</f>
        <v>139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419</v>
      </c>
      <c r="D42" s="53">
        <f>D33+D35+D39</f>
        <v>372</v>
      </c>
      <c r="E42" s="128" t="s">
        <v>380</v>
      </c>
      <c r="F42" s="129" t="s">
        <v>381</v>
      </c>
      <c r="G42" s="53">
        <f>G39+G33</f>
        <v>419</v>
      </c>
      <c r="H42" s="53">
        <f>H39+H33</f>
        <v>372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865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630">
        <v>42936</v>
      </c>
      <c r="C48" s="427" t="s">
        <v>382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783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71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opLeftCell="A22" workbookViewId="0">
      <selection activeCell="A2" sqref="A2:D51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>Геовид ЕООД</v>
      </c>
      <c r="C4" s="541" t="s">
        <v>2</v>
      </c>
      <c r="D4" s="541">
        <f>'справка №1-БАЛАНС'!H3</f>
        <v>175021842</v>
      </c>
      <c r="E4" s="323"/>
      <c r="F4" s="323"/>
    </row>
    <row r="5" spans="1:13" ht="15">
      <c r="A5" s="470" t="s">
        <v>275</v>
      </c>
      <c r="B5" s="470" t="str">
        <f>'справка №1-БАЛАНС'!E4</f>
        <v xml:space="preserve"> 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>
        <f>'справка №1-БАЛАНС'!E5</f>
        <v>42916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355</v>
      </c>
      <c r="D10" s="54">
        <v>316</v>
      </c>
      <c r="E10" s="130"/>
      <c r="F10" s="130"/>
    </row>
    <row r="11" spans="1:13">
      <c r="A11" s="332" t="s">
        <v>389</v>
      </c>
      <c r="B11" s="333" t="s">
        <v>390</v>
      </c>
      <c r="C11" s="54">
        <v>-75</v>
      </c>
      <c r="D11" s="54">
        <v>-57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-45</v>
      </c>
      <c r="D14" s="54">
        <v>-40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>
        <v>-9</v>
      </c>
      <c r="D15" s="54">
        <v>-4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-7</v>
      </c>
      <c r="D19" s="54">
        <v>-8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219</v>
      </c>
      <c r="D20" s="55">
        <f>SUM(D10:D19)</f>
        <v>207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-184</v>
      </c>
      <c r="D37" s="54">
        <v>-97</v>
      </c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>
        <v>-105</v>
      </c>
      <c r="D41" s="54">
        <v>-1</v>
      </c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-289</v>
      </c>
      <c r="D42" s="55">
        <f>SUM(D34:D41)</f>
        <v>-98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-70</v>
      </c>
      <c r="D43" s="55">
        <f>D42+D32+D20</f>
        <v>109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289</v>
      </c>
      <c r="D44" s="132">
        <v>85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219</v>
      </c>
      <c r="D45" s="55">
        <f>D44+D43</f>
        <v>194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219</v>
      </c>
      <c r="D46" s="56">
        <v>194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869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783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537"/>
  <sheetViews>
    <sheetView topLeftCell="A21" workbookViewId="0">
      <selection sqref="A1:M38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Геовид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175021842</v>
      </c>
      <c r="N3" s="2"/>
    </row>
    <row r="4" spans="1:23" s="532" customFormat="1" ht="13.5" customHeight="1">
      <c r="A4" s="467" t="s">
        <v>461</v>
      </c>
      <c r="B4" s="591" t="str">
        <f>'справка №1-БАЛАНС'!E4</f>
        <v xml:space="preserve"> 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>
        <f>'справка №1-БАЛАНС'!E5</f>
        <v>42916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983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521</v>
      </c>
      <c r="J11" s="58">
        <f>'справка №1-БАЛАНС'!H29+'справка №1-БАЛАНС'!H32</f>
        <v>-591</v>
      </c>
      <c r="K11" s="60"/>
      <c r="L11" s="344">
        <f>SUM(C11:K11)</f>
        <v>913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983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521</v>
      </c>
      <c r="J15" s="61">
        <f t="shared" si="2"/>
        <v>-591</v>
      </c>
      <c r="K15" s="61">
        <f t="shared" si="2"/>
        <v>0</v>
      </c>
      <c r="L15" s="344">
        <f t="shared" si="1"/>
        <v>913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150</v>
      </c>
      <c r="J16" s="345">
        <f>+'справка №1-БАЛАНС'!G32</f>
        <v>0</v>
      </c>
      <c r="K16" s="60"/>
      <c r="L16" s="344">
        <f t="shared" si="1"/>
        <v>150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983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671</v>
      </c>
      <c r="J29" s="59">
        <f t="shared" si="6"/>
        <v>-591</v>
      </c>
      <c r="K29" s="59">
        <f t="shared" si="6"/>
        <v>0</v>
      </c>
      <c r="L29" s="344">
        <f t="shared" si="1"/>
        <v>1063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983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671</v>
      </c>
      <c r="J32" s="59">
        <f t="shared" si="7"/>
        <v>-591</v>
      </c>
      <c r="K32" s="59">
        <f t="shared" si="7"/>
        <v>0</v>
      </c>
      <c r="L32" s="344">
        <f t="shared" si="1"/>
        <v>1063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866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870</v>
      </c>
      <c r="B38" s="19"/>
      <c r="C38" s="15"/>
      <c r="D38" s="590" t="s">
        <v>522</v>
      </c>
      <c r="E38" s="590"/>
      <c r="F38" s="590"/>
      <c r="G38" s="590"/>
      <c r="H38" s="590"/>
      <c r="I38" s="590"/>
      <c r="J38" s="15" t="s">
        <v>861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37" workbookViewId="0">
      <selection activeCell="E46" sqref="E46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384</v>
      </c>
      <c r="B2" s="597"/>
      <c r="C2" s="598" t="str">
        <f>'справка №1-БАЛАНС'!E3</f>
        <v>Геовид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175021842</v>
      </c>
      <c r="P2" s="483"/>
      <c r="Q2" s="483"/>
      <c r="R2" s="526"/>
    </row>
    <row r="3" spans="1:28" ht="15">
      <c r="A3" s="596" t="s">
        <v>5</v>
      </c>
      <c r="B3" s="597"/>
      <c r="C3" s="599">
        <f>'справка №1-БАЛАНС'!E5</f>
        <v>42916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5" t="s">
        <v>464</v>
      </c>
      <c r="B5" s="606"/>
      <c r="C5" s="609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2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2" t="s">
        <v>530</v>
      </c>
      <c r="R5" s="602" t="s">
        <v>531</v>
      </c>
    </row>
    <row r="6" spans="1:28" s="100" customFormat="1" ht="48">
      <c r="A6" s="607"/>
      <c r="B6" s="608"/>
      <c r="C6" s="610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3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3"/>
      <c r="R6" s="603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39</v>
      </c>
      <c r="E10" s="189"/>
      <c r="F10" s="189"/>
      <c r="G10" s="74">
        <f t="shared" ref="G10:G39" si="2">D10+E10-F10</f>
        <v>39</v>
      </c>
      <c r="H10" s="65"/>
      <c r="I10" s="65"/>
      <c r="J10" s="74">
        <f t="shared" ref="J10:J39" si="3">G10+H10-I10</f>
        <v>39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39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23</v>
      </c>
      <c r="E11" s="189">
        <v>0</v>
      </c>
      <c r="F11" s="189"/>
      <c r="G11" s="74">
        <f t="shared" si="2"/>
        <v>23</v>
      </c>
      <c r="H11" s="65"/>
      <c r="I11" s="65"/>
      <c r="J11" s="74">
        <f t="shared" si="3"/>
        <v>23</v>
      </c>
      <c r="K11" s="65">
        <v>18</v>
      </c>
      <c r="L11" s="65">
        <v>3</v>
      </c>
      <c r="M11" s="65"/>
      <c r="N11" s="74">
        <f t="shared" si="4"/>
        <v>21</v>
      </c>
      <c r="O11" s="65"/>
      <c r="P11" s="65"/>
      <c r="Q11" s="74">
        <f t="shared" si="0"/>
        <v>21</v>
      </c>
      <c r="R11" s="74">
        <f t="shared" si="1"/>
        <v>2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>
        <v>4447</v>
      </c>
      <c r="E12" s="189"/>
      <c r="F12" s="189"/>
      <c r="G12" s="74">
        <f t="shared" si="2"/>
        <v>4447</v>
      </c>
      <c r="H12" s="65"/>
      <c r="I12" s="65"/>
      <c r="J12" s="74">
        <f t="shared" si="3"/>
        <v>4447</v>
      </c>
      <c r="K12" s="65">
        <v>811</v>
      </c>
      <c r="L12" s="65">
        <v>89</v>
      </c>
      <c r="M12" s="65"/>
      <c r="N12" s="74">
        <f t="shared" si="4"/>
        <v>900</v>
      </c>
      <c r="O12" s="65"/>
      <c r="P12" s="65"/>
      <c r="Q12" s="74">
        <f t="shared" si="0"/>
        <v>900</v>
      </c>
      <c r="R12" s="74">
        <f t="shared" si="1"/>
        <v>3547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862</v>
      </c>
      <c r="B15" s="374" t="s">
        <v>863</v>
      </c>
      <c r="C15" s="456" t="s">
        <v>864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4509</v>
      </c>
      <c r="E17" s="194">
        <f>SUM(E9:E16)</f>
        <v>0</v>
      </c>
      <c r="F17" s="194">
        <f>SUM(F9:F16)</f>
        <v>0</v>
      </c>
      <c r="G17" s="74">
        <f t="shared" si="2"/>
        <v>4509</v>
      </c>
      <c r="H17" s="75">
        <f>SUM(H9:H16)</f>
        <v>0</v>
      </c>
      <c r="I17" s="75">
        <f>SUM(I9:I16)</f>
        <v>0</v>
      </c>
      <c r="J17" s="74">
        <f t="shared" si="3"/>
        <v>4509</v>
      </c>
      <c r="K17" s="75">
        <f>SUM(K9:K16)</f>
        <v>829</v>
      </c>
      <c r="L17" s="75">
        <f>SUM(L9:L16)</f>
        <v>92</v>
      </c>
      <c r="M17" s="75">
        <f>SUM(M9:M16)</f>
        <v>0</v>
      </c>
      <c r="N17" s="74">
        <f t="shared" si="4"/>
        <v>921</v>
      </c>
      <c r="O17" s="75">
        <f>SUM(O9:O16)</f>
        <v>0</v>
      </c>
      <c r="P17" s="75">
        <f>SUM(P9:P16)</f>
        <v>0</v>
      </c>
      <c r="Q17" s="74">
        <f t="shared" si="5"/>
        <v>921</v>
      </c>
      <c r="R17" s="74">
        <f t="shared" si="6"/>
        <v>3588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840</v>
      </c>
      <c r="C25" s="376" t="s">
        <v>583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856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857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4509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4509</v>
      </c>
      <c r="H40" s="438">
        <f t="shared" si="13"/>
        <v>0</v>
      </c>
      <c r="I40" s="438">
        <f t="shared" si="13"/>
        <v>0</v>
      </c>
      <c r="J40" s="438">
        <f t="shared" si="13"/>
        <v>4509</v>
      </c>
      <c r="K40" s="438">
        <f t="shared" si="13"/>
        <v>829</v>
      </c>
      <c r="L40" s="438">
        <f t="shared" si="13"/>
        <v>92</v>
      </c>
      <c r="M40" s="438">
        <f t="shared" si="13"/>
        <v>0</v>
      </c>
      <c r="N40" s="438">
        <f t="shared" si="13"/>
        <v>921</v>
      </c>
      <c r="O40" s="438">
        <f t="shared" si="13"/>
        <v>0</v>
      </c>
      <c r="P40" s="438">
        <f t="shared" si="13"/>
        <v>0</v>
      </c>
      <c r="Q40" s="438">
        <f t="shared" si="13"/>
        <v>921</v>
      </c>
      <c r="R40" s="438">
        <f t="shared" si="13"/>
        <v>3588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871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11"/>
      <c r="L44" s="611"/>
      <c r="M44" s="611"/>
      <c r="N44" s="611"/>
      <c r="O44" s="600" t="s">
        <v>783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25" right="0.25" top="0.75" bottom="0.75" header="0.3" footer="0.3"/>
  <pageSetup paperSize="9" scale="69" orientation="landscape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115"/>
  <sheetViews>
    <sheetView tabSelected="1" topLeftCell="A79" workbookViewId="0">
      <selection activeCell="A110" sqref="A11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610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8" t="str">
        <f>'справка №1-БАЛАНС'!E3</f>
        <v>Геовид ЕООД</v>
      </c>
      <c r="C3" s="619"/>
      <c r="D3" s="526" t="s">
        <v>2</v>
      </c>
      <c r="E3" s="107">
        <f>'справка №1-БАЛАНС'!H3</f>
        <v>175021842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>
        <f>'справка №1-БАЛАНС'!E5</f>
        <v>42916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>
      <c r="A10" s="393" t="s">
        <v>619</v>
      </c>
      <c r="B10" s="395"/>
      <c r="C10" s="104"/>
      <c r="D10" s="104"/>
      <c r="E10" s="120"/>
      <c r="F10" s="106"/>
    </row>
    <row r="11" spans="1:15">
      <c r="A11" s="396" t="s">
        <v>620</v>
      </c>
      <c r="B11" s="397" t="s">
        <v>621</v>
      </c>
      <c r="C11" s="119">
        <f>SUM(C12:C14)</f>
        <v>941</v>
      </c>
      <c r="D11" s="119">
        <f>SUM(D12:D14)</f>
        <v>0</v>
      </c>
      <c r="E11" s="120">
        <f>SUM(E12:E14)</f>
        <v>941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>
        <v>941</v>
      </c>
      <c r="D12" s="108"/>
      <c r="E12" s="120">
        <f t="shared" ref="E12:E42" si="0">C12-D12</f>
        <v>941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/>
      <c r="D18" s="108"/>
      <c r="E18" s="120">
        <f t="shared" si="0"/>
        <v>0</v>
      </c>
      <c r="F18" s="106"/>
    </row>
    <row r="19" spans="1:15">
      <c r="A19" s="398" t="s">
        <v>635</v>
      </c>
      <c r="B19" s="394" t="s">
        <v>636</v>
      </c>
      <c r="C19" s="104">
        <f>C11+C15+C16</f>
        <v>941</v>
      </c>
      <c r="D19" s="104">
        <f>D11+D15+D16</f>
        <v>0</v>
      </c>
      <c r="E19" s="118">
        <f>E11+E15+E16</f>
        <v>941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>
        <v>44</v>
      </c>
      <c r="D21" s="108"/>
      <c r="E21" s="120">
        <f t="shared" si="0"/>
        <v>44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640</v>
      </c>
      <c r="B23" s="399"/>
      <c r="C23" s="119"/>
      <c r="D23" s="104"/>
      <c r="E23" s="120"/>
      <c r="F23" s="106"/>
    </row>
    <row r="24" spans="1:15">
      <c r="A24" s="396" t="s">
        <v>641</v>
      </c>
      <c r="B24" s="397" t="s">
        <v>642</v>
      </c>
      <c r="C24" s="119">
        <f>SUM(C25:C27)</f>
        <v>234</v>
      </c>
      <c r="D24" s="119">
        <f>SUM(D25:D27)</f>
        <v>0</v>
      </c>
      <c r="E24" s="120">
        <f>SUM(E25:E27)</f>
        <v>234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>
        <v>234</v>
      </c>
      <c r="D25" s="108"/>
      <c r="E25" s="120">
        <f t="shared" si="0"/>
        <v>234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109</v>
      </c>
      <c r="D28" s="108">
        <v>95</v>
      </c>
      <c r="E28" s="120">
        <f t="shared" si="0"/>
        <v>14</v>
      </c>
      <c r="F28" s="106"/>
    </row>
    <row r="29" spans="1:15">
      <c r="A29" s="396" t="s">
        <v>651</v>
      </c>
      <c r="B29" s="397" t="s">
        <v>652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/>
      <c r="D31" s="108"/>
      <c r="E31" s="120">
        <f t="shared" si="0"/>
        <v>0</v>
      </c>
      <c r="F31" s="106"/>
    </row>
    <row r="32" spans="1:15">
      <c r="A32" s="396" t="s">
        <v>657</v>
      </c>
      <c r="B32" s="397" t="s">
        <v>658</v>
      </c>
      <c r="C32" s="108"/>
      <c r="D32" s="108"/>
      <c r="E32" s="120">
        <f t="shared" si="0"/>
        <v>0</v>
      </c>
      <c r="F32" s="106"/>
    </row>
    <row r="33" spans="1:27">
      <c r="A33" s="396" t="s">
        <v>659</v>
      </c>
      <c r="B33" s="397" t="s">
        <v>660</v>
      </c>
      <c r="C33" s="105">
        <f>SUM(C34:C37)</f>
        <v>4</v>
      </c>
      <c r="D33" s="105">
        <f>SUM(D34:D37)</f>
        <v>10</v>
      </c>
      <c r="E33" s="121">
        <f>SUM(E34:E37)</f>
        <v>-6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>
        <v>4</v>
      </c>
      <c r="D34" s="108">
        <v>10</v>
      </c>
      <c r="E34" s="120">
        <f t="shared" si="0"/>
        <v>-6</v>
      </c>
      <c r="F34" s="106"/>
    </row>
    <row r="35" spans="1:27">
      <c r="A35" s="396" t="s">
        <v>663</v>
      </c>
      <c r="B35" s="397" t="s">
        <v>664</v>
      </c>
      <c r="C35" s="108"/>
      <c r="D35" s="108"/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/>
      <c r="D42" s="108"/>
      <c r="E42" s="120">
        <f t="shared" si="0"/>
        <v>0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350</v>
      </c>
      <c r="D43" s="104">
        <f>D24+D28+D29+D31+D30+D32+D33+D38</f>
        <v>108</v>
      </c>
      <c r="E43" s="118">
        <f>E24+E28+E29+E31+E30+E32+E33+E38</f>
        <v>242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1335</v>
      </c>
      <c r="D44" s="103">
        <f>D43+D21+D19+D9</f>
        <v>108</v>
      </c>
      <c r="E44" s="118">
        <f>E43+E21+E19+E9</f>
        <v>1227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2233</v>
      </c>
      <c r="D52" s="103">
        <f>SUM(D53:D55)</f>
        <v>108</v>
      </c>
      <c r="E52" s="119">
        <f>C52-D52</f>
        <v>2125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>
        <v>2233</v>
      </c>
      <c r="D53" s="108">
        <v>108</v>
      </c>
      <c r="E53" s="119">
        <f>C53-D53</f>
        <v>2125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24">
      <c r="A56" s="396" t="s">
        <v>695</v>
      </c>
      <c r="B56" s="397" t="s">
        <v>696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/>
      <c r="D57" s="108"/>
      <c r="E57" s="119">
        <f t="shared" si="1"/>
        <v>0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705</v>
      </c>
      <c r="C62" s="108"/>
      <c r="D62" s="108"/>
      <c r="E62" s="119">
        <f t="shared" si="1"/>
        <v>0</v>
      </c>
      <c r="F62" s="110"/>
    </row>
    <row r="63" spans="1:16">
      <c r="A63" s="396" t="s">
        <v>706</v>
      </c>
      <c r="B63" s="397" t="s">
        <v>707</v>
      </c>
      <c r="C63" s="108"/>
      <c r="D63" s="108"/>
      <c r="E63" s="119">
        <f t="shared" si="1"/>
        <v>0</v>
      </c>
      <c r="F63" s="110"/>
    </row>
    <row r="64" spans="1:16">
      <c r="A64" s="396" t="s">
        <v>708</v>
      </c>
      <c r="B64" s="397" t="s">
        <v>709</v>
      </c>
      <c r="C64" s="108"/>
      <c r="D64" s="108"/>
      <c r="E64" s="119">
        <f t="shared" si="1"/>
        <v>0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2233</v>
      </c>
      <c r="D66" s="103">
        <f>D52+D56+D61+D62+D63+D64</f>
        <v>108</v>
      </c>
      <c r="E66" s="119">
        <f t="shared" si="1"/>
        <v>2125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/>
      <c r="D72" s="108"/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24">
      <c r="A75" s="396" t="s">
        <v>695</v>
      </c>
      <c r="B75" s="397" t="s">
        <v>725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/>
      <c r="D76" s="108"/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/>
      <c r="D83" s="108"/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/>
      <c r="D84" s="108"/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47</v>
      </c>
      <c r="D85" s="104">
        <f>SUM(D86:D90)+D94</f>
        <v>23</v>
      </c>
      <c r="E85" s="104">
        <f>SUM(E86:E90)+E94</f>
        <v>24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15</v>
      </c>
      <c r="D87" s="108">
        <v>10</v>
      </c>
      <c r="E87" s="119">
        <f t="shared" si="1"/>
        <v>5</v>
      </c>
      <c r="F87" s="108"/>
    </row>
    <row r="88" spans="1:16">
      <c r="A88" s="396" t="s">
        <v>749</v>
      </c>
      <c r="B88" s="397" t="s">
        <v>750</v>
      </c>
      <c r="C88" s="108"/>
      <c r="D88" s="108"/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/>
      <c r="D89" s="108"/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32</v>
      </c>
      <c r="D90" s="103">
        <f>SUM(D91:D93)</f>
        <v>13</v>
      </c>
      <c r="E90" s="103">
        <f>SUM(E91:E93)</f>
        <v>19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>
        <v>17</v>
      </c>
      <c r="D91" s="108"/>
      <c r="E91" s="119">
        <f t="shared" si="1"/>
        <v>17</v>
      </c>
      <c r="F91" s="108"/>
    </row>
    <row r="92" spans="1:16">
      <c r="A92" s="396" t="s">
        <v>663</v>
      </c>
      <c r="B92" s="397" t="s">
        <v>757</v>
      </c>
      <c r="C92" s="108">
        <v>15</v>
      </c>
      <c r="D92" s="108">
        <v>13</v>
      </c>
      <c r="E92" s="119">
        <f t="shared" si="1"/>
        <v>2</v>
      </c>
      <c r="F92" s="108"/>
    </row>
    <row r="93" spans="1:16">
      <c r="A93" s="396" t="s">
        <v>667</v>
      </c>
      <c r="B93" s="397" t="s">
        <v>758</v>
      </c>
      <c r="C93" s="108"/>
      <c r="D93" s="108"/>
      <c r="E93" s="119">
        <f t="shared" si="1"/>
        <v>0</v>
      </c>
      <c r="F93" s="108"/>
    </row>
    <row r="94" spans="1:16">
      <c r="A94" s="396" t="s">
        <v>759</v>
      </c>
      <c r="B94" s="397" t="s">
        <v>760</v>
      </c>
      <c r="C94" s="108"/>
      <c r="D94" s="108"/>
      <c r="E94" s="119">
        <f t="shared" si="1"/>
        <v>0</v>
      </c>
      <c r="F94" s="108"/>
    </row>
    <row r="95" spans="1:16">
      <c r="A95" s="396" t="s">
        <v>761</v>
      </c>
      <c r="B95" s="397" t="s">
        <v>762</v>
      </c>
      <c r="C95" s="108">
        <v>1800</v>
      </c>
      <c r="D95" s="108"/>
      <c r="E95" s="119">
        <f t="shared" si="1"/>
        <v>1800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1847</v>
      </c>
      <c r="D96" s="104">
        <f>D85+D80+D75+D71+D95</f>
        <v>23</v>
      </c>
      <c r="E96" s="104">
        <f>E85+E80+E75+E71+E95</f>
        <v>1824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4080</v>
      </c>
      <c r="D97" s="104">
        <f>D96+D68+D66</f>
        <v>131</v>
      </c>
      <c r="E97" s="104">
        <f>E96+E68+E66</f>
        <v>3949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/>
      <c r="D103" s="108"/>
      <c r="E103" s="108"/>
      <c r="F103" s="125">
        <f>C103+D103-E103</f>
        <v>0</v>
      </c>
    </row>
    <row r="104" spans="1:27">
      <c r="A104" s="396" t="s">
        <v>776</v>
      </c>
      <c r="B104" s="397" t="s">
        <v>777</v>
      </c>
      <c r="C104" s="108"/>
      <c r="D104" s="108"/>
      <c r="E104" s="108"/>
      <c r="F104" s="125">
        <f>C104+D104-E104</f>
        <v>0</v>
      </c>
    </row>
    <row r="105" spans="1:27">
      <c r="A105" s="412" t="s">
        <v>778</v>
      </c>
      <c r="B105" s="395" t="s">
        <v>779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781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872</v>
      </c>
      <c r="B109" s="613"/>
      <c r="C109" s="613" t="s">
        <v>382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783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52" orientation="portrait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784</v>
      </c>
      <c r="F2" s="418"/>
      <c r="G2" s="418"/>
      <c r="H2" s="416"/>
      <c r="I2" s="416"/>
    </row>
    <row r="3" spans="1:9">
      <c r="A3" s="416"/>
      <c r="B3" s="417"/>
      <c r="C3" s="419" t="s">
        <v>785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0" t="str">
        <f>'справка №1-БАЛАНС'!E3</f>
        <v>Геовид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175021842</v>
      </c>
    </row>
    <row r="5" spans="1:9" ht="15">
      <c r="A5" s="501" t="s">
        <v>5</v>
      </c>
      <c r="B5" s="621">
        <f>'справка №1-БАЛАНС'!E5</f>
        <v>42916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786</v>
      </c>
    </row>
    <row r="7" spans="1:9" s="520" customFormat="1">
      <c r="A7" s="140" t="s">
        <v>464</v>
      </c>
      <c r="B7" s="79"/>
      <c r="C7" s="140" t="s">
        <v>787</v>
      </c>
      <c r="D7" s="141"/>
      <c r="E7" s="142"/>
      <c r="F7" s="143" t="s">
        <v>788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789</v>
      </c>
      <c r="D8" s="82" t="s">
        <v>790</v>
      </c>
      <c r="E8" s="82" t="s">
        <v>791</v>
      </c>
      <c r="F8" s="142" t="s">
        <v>792</v>
      </c>
      <c r="G8" s="144" t="s">
        <v>793</v>
      </c>
      <c r="H8" s="144"/>
      <c r="I8" s="144" t="s">
        <v>794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795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796</v>
      </c>
      <c r="B12" s="90" t="s">
        <v>797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798</v>
      </c>
      <c r="B13" s="90" t="s">
        <v>799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800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801</v>
      </c>
      <c r="B15" s="90" t="s">
        <v>802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803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804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805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796</v>
      </c>
      <c r="B19" s="90" t="s">
        <v>806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807</v>
      </c>
      <c r="B20" s="90" t="s">
        <v>808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809</v>
      </c>
      <c r="B21" s="90" t="s">
        <v>810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811</v>
      </c>
      <c r="B22" s="90" t="s">
        <v>812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813</v>
      </c>
      <c r="B23" s="90" t="s">
        <v>814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815</v>
      </c>
      <c r="B24" s="90" t="s">
        <v>816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817</v>
      </c>
      <c r="B25" s="95" t="s">
        <v>818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819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820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782</v>
      </c>
      <c r="B30" s="623"/>
      <c r="C30" s="623"/>
      <c r="D30" s="459" t="s">
        <v>821</v>
      </c>
      <c r="E30" s="622"/>
      <c r="F30" s="622"/>
      <c r="G30" s="622"/>
      <c r="H30" s="420" t="s">
        <v>783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25" right="0.25" top="0.75" bottom="0.75" header="0.3" footer="0.3"/>
  <pageSetup paperSize="9" scale="89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822</v>
      </c>
      <c r="B2" s="145"/>
      <c r="C2" s="145"/>
      <c r="D2" s="145"/>
      <c r="E2" s="145"/>
      <c r="F2" s="145"/>
    </row>
    <row r="3" spans="1:15" ht="12.75" customHeight="1">
      <c r="A3" s="145" t="s">
        <v>823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7" t="str">
        <f>'справка №1-БАЛАНС'!E3</f>
        <v>Геовид ЕООД</v>
      </c>
      <c r="C5" s="627"/>
      <c r="D5" s="627"/>
      <c r="E5" s="570" t="s">
        <v>2</v>
      </c>
      <c r="F5" s="451">
        <f>'справка №1-БАЛАНС'!H3</f>
        <v>175021842</v>
      </c>
    </row>
    <row r="6" spans="1:15" ht="15" customHeight="1">
      <c r="A6" s="27" t="s">
        <v>824</v>
      </c>
      <c r="B6" s="628">
        <f>'справка №1-БАЛАНС'!E5</f>
        <v>42916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825</v>
      </c>
      <c r="B8" s="32" t="s">
        <v>8</v>
      </c>
      <c r="C8" s="33" t="s">
        <v>826</v>
      </c>
      <c r="D8" s="33" t="s">
        <v>827</v>
      </c>
      <c r="E8" s="33" t="s">
        <v>828</v>
      </c>
      <c r="F8" s="33" t="s">
        <v>829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830</v>
      </c>
      <c r="B10" s="35"/>
      <c r="C10" s="429"/>
      <c r="D10" s="429"/>
      <c r="E10" s="429"/>
      <c r="F10" s="429"/>
    </row>
    <row r="11" spans="1:15" ht="18" customHeight="1">
      <c r="A11" s="36" t="s">
        <v>831</v>
      </c>
      <c r="B11" s="37"/>
      <c r="C11" s="429"/>
      <c r="D11" s="429"/>
      <c r="E11" s="429"/>
      <c r="F11" s="429"/>
    </row>
    <row r="12" spans="1:15" ht="14.25" customHeight="1">
      <c r="A12" s="36" t="s">
        <v>832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833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834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835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836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837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838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839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840</v>
      </c>
      <c r="B78" s="39" t="s">
        <v>841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842</v>
      </c>
      <c r="B79" s="39" t="s">
        <v>843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844</v>
      </c>
      <c r="B80" s="39"/>
      <c r="C80" s="429"/>
      <c r="D80" s="429"/>
      <c r="E80" s="429"/>
      <c r="F80" s="442"/>
    </row>
    <row r="81" spans="1:6" ht="14.25" customHeight="1">
      <c r="A81" s="36" t="s">
        <v>831</v>
      </c>
      <c r="B81" s="40"/>
      <c r="C81" s="429"/>
      <c r="D81" s="429"/>
      <c r="E81" s="429"/>
      <c r="F81" s="442"/>
    </row>
    <row r="82" spans="1:6">
      <c r="A82" s="36" t="s">
        <v>832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833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845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835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846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837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847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839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840</v>
      </c>
      <c r="B148" s="39" t="s">
        <v>848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849</v>
      </c>
      <c r="B149" s="39" t="s">
        <v>850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851</v>
      </c>
      <c r="B151" s="453"/>
      <c r="C151" s="629" t="s">
        <v>852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860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5" right="0.25" top="0.75" bottom="0.75" header="0.3" footer="0.3"/>
  <pageSetup paperSize="9" scale="37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Polia</cp:lastModifiedBy>
  <cp:lastPrinted>2017-07-14T12:17:28Z</cp:lastPrinted>
  <dcterms:created xsi:type="dcterms:W3CDTF">2000-06-29T12:02:40Z</dcterms:created>
  <dcterms:modified xsi:type="dcterms:W3CDTF">2017-07-14T12:18:15Z</dcterms:modified>
</cp:coreProperties>
</file>