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mbardzhievami\Desktop\Kommission für Finanzaufsicht\"/>
    </mc:Choice>
  </mc:AlternateContent>
  <bookViews>
    <workbookView xWindow="0" yWindow="0" windowWidth="19440" windowHeight="549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H33" i="1" s="1"/>
  <c r="G27" i="1"/>
  <c r="G33" i="1" s="1"/>
  <c r="H21" i="1"/>
  <c r="H25" i="1" s="1"/>
  <c r="G21" i="1"/>
  <c r="G25" i="1" s="1"/>
  <c r="H17" i="1"/>
  <c r="G17" i="1"/>
  <c r="C39" i="1"/>
  <c r="C34" i="1"/>
  <c r="C45" i="1" s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H28" i="2" s="1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5" i="4" s="1"/>
  <c r="M12" i="4"/>
  <c r="M17" i="4"/>
  <c r="M21" i="4"/>
  <c r="M24" i="4"/>
  <c r="D17" i="4"/>
  <c r="D21" i="4"/>
  <c r="D24" i="4"/>
  <c r="D11" i="4"/>
  <c r="D12" i="4"/>
  <c r="E11" i="4"/>
  <c r="E15" i="4" s="1"/>
  <c r="E12" i="4"/>
  <c r="E17" i="4"/>
  <c r="E21" i="4"/>
  <c r="E24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1" i="4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E38" i="5" s="1"/>
  <c r="E40" i="5" s="1"/>
  <c r="F17" i="5"/>
  <c r="F25" i="5"/>
  <c r="F27" i="5"/>
  <c r="G27" i="5" s="1"/>
  <c r="F32" i="5"/>
  <c r="G18" i="5"/>
  <c r="G19" i="5"/>
  <c r="J19" i="5" s="1"/>
  <c r="H17" i="5"/>
  <c r="H25" i="5"/>
  <c r="H27" i="5"/>
  <c r="H32" i="5"/>
  <c r="I17" i="5"/>
  <c r="I25" i="5"/>
  <c r="I27" i="5"/>
  <c r="I32" i="5"/>
  <c r="I38" i="5" s="1"/>
  <c r="K17" i="5"/>
  <c r="K25" i="5"/>
  <c r="K27" i="5"/>
  <c r="K32" i="5"/>
  <c r="L17" i="5"/>
  <c r="L25" i="5"/>
  <c r="L27" i="5"/>
  <c r="L32" i="5"/>
  <c r="M17" i="5"/>
  <c r="M25" i="5"/>
  <c r="M27" i="5"/>
  <c r="M32" i="5"/>
  <c r="N18" i="5"/>
  <c r="Q18" i="5" s="1"/>
  <c r="N19" i="5"/>
  <c r="Q19" i="5" s="1"/>
  <c r="O17" i="5"/>
  <c r="O25" i="5"/>
  <c r="O27" i="5"/>
  <c r="O32" i="5"/>
  <c r="P17" i="5"/>
  <c r="P25" i="5"/>
  <c r="P27" i="5"/>
  <c r="P32" i="5"/>
  <c r="N28" i="5"/>
  <c r="Q28" i="5" s="1"/>
  <c r="G28" i="5"/>
  <c r="J28" i="5" s="1"/>
  <c r="N29" i="5"/>
  <c r="Q29" i="5" s="1"/>
  <c r="G29" i="5"/>
  <c r="J29" i="5" s="1"/>
  <c r="R29" i="5" s="1"/>
  <c r="N30" i="5"/>
  <c r="Q30" i="5" s="1"/>
  <c r="G30" i="5"/>
  <c r="J30" i="5" s="1"/>
  <c r="N31" i="5"/>
  <c r="Q31" i="5" s="1"/>
  <c r="R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/>
  <c r="G35" i="5"/>
  <c r="J35" i="5" s="1"/>
  <c r="N36" i="5"/>
  <c r="Q36" i="5" s="1"/>
  <c r="G36" i="5"/>
  <c r="J36" i="5" s="1"/>
  <c r="N37" i="5"/>
  <c r="Q37" i="5" s="1"/>
  <c r="G37" i="5"/>
  <c r="J37" i="5" s="1"/>
  <c r="R37" i="5" s="1"/>
  <c r="G20" i="5"/>
  <c r="J20" i="5" s="1"/>
  <c r="G21" i="5"/>
  <c r="J21" i="5" s="1"/>
  <c r="G22" i="5"/>
  <c r="J22" i="5" s="1"/>
  <c r="G23" i="5"/>
  <c r="J23" i="5" s="1"/>
  <c r="G24" i="5"/>
  <c r="J24" i="5" s="1"/>
  <c r="G16" i="5"/>
  <c r="J16" i="5" s="1"/>
  <c r="N20" i="5"/>
  <c r="Q20" i="5" s="1"/>
  <c r="N21" i="5"/>
  <c r="Q21" i="5" s="1"/>
  <c r="N22" i="5"/>
  <c r="Q22" i="5" s="1"/>
  <c r="N23" i="5"/>
  <c r="Q23" i="5" s="1"/>
  <c r="N24" i="5"/>
  <c r="Q24" i="5" s="1"/>
  <c r="N16" i="5"/>
  <c r="Q16" i="5"/>
  <c r="G10" i="5"/>
  <c r="J10" i="5" s="1"/>
  <c r="G11" i="5"/>
  <c r="G12" i="5"/>
  <c r="J12" i="5" s="1"/>
  <c r="G13" i="5"/>
  <c r="J13" i="5" s="1"/>
  <c r="G14" i="5"/>
  <c r="J14" i="5" s="1"/>
  <c r="R14" i="5" s="1"/>
  <c r="G9" i="5"/>
  <c r="J9" i="5" s="1"/>
  <c r="N10" i="5"/>
  <c r="Q10" i="5" s="1"/>
  <c r="J11" i="5"/>
  <c r="N11" i="5"/>
  <c r="Q11" i="5" s="1"/>
  <c r="N12" i="5"/>
  <c r="Q12" i="5" s="1"/>
  <c r="N13" i="5"/>
  <c r="Q13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79" i="8" s="1"/>
  <c r="E61" i="8"/>
  <c r="E44" i="8"/>
  <c r="E27" i="8"/>
  <c r="E149" i="8"/>
  <c r="R10" i="5" l="1"/>
  <c r="R36" i="5"/>
  <c r="E75" i="6"/>
  <c r="P38" i="5"/>
  <c r="P40" i="5" s="1"/>
  <c r="O38" i="5"/>
  <c r="O40" i="5" s="1"/>
  <c r="G17" i="5"/>
  <c r="J17" i="5" s="1"/>
  <c r="L21" i="4"/>
  <c r="R24" i="5"/>
  <c r="F78" i="8"/>
  <c r="F97" i="8"/>
  <c r="F114" i="8"/>
  <c r="F131" i="8"/>
  <c r="F148" i="8"/>
  <c r="I26" i="7"/>
  <c r="R34" i="5"/>
  <c r="I40" i="5"/>
  <c r="R19" i="5"/>
  <c r="R39" i="5"/>
  <c r="C93" i="1"/>
  <c r="R20" i="5"/>
  <c r="G25" i="5"/>
  <c r="J25" i="5" s="1"/>
  <c r="C43" i="6"/>
  <c r="E24" i="6"/>
  <c r="E43" i="6" s="1"/>
  <c r="R35" i="5"/>
  <c r="M38" i="5"/>
  <c r="M40" i="5" s="1"/>
  <c r="N27" i="5"/>
  <c r="Q27" i="5" s="1"/>
  <c r="D28" i="2"/>
  <c r="F105" i="6"/>
  <c r="C66" i="6"/>
  <c r="F44" i="8"/>
  <c r="M29" i="4"/>
  <c r="M32" i="4" s="1"/>
  <c r="R15" i="5"/>
  <c r="F149" i="8"/>
  <c r="R21" i="5"/>
  <c r="E33" i="6"/>
  <c r="E80" i="6"/>
  <c r="R23" i="5"/>
  <c r="R16" i="5"/>
  <c r="R22" i="5"/>
  <c r="R30" i="5"/>
  <c r="R28" i="5"/>
  <c r="N25" i="5"/>
  <c r="Q25" i="5" s="1"/>
  <c r="L16" i="4"/>
  <c r="H36" i="1"/>
  <c r="H94" i="1" s="1"/>
  <c r="C28" i="2"/>
  <c r="C33" i="2" s="1"/>
  <c r="G34" i="2" s="1"/>
  <c r="C79" i="8"/>
  <c r="D43" i="6"/>
  <c r="D44" i="6" s="1"/>
  <c r="E38" i="6"/>
  <c r="F96" i="6"/>
  <c r="H38" i="5"/>
  <c r="H40" i="5" s="1"/>
  <c r="G32" i="5"/>
  <c r="J32" i="5" s="1"/>
  <c r="J15" i="4"/>
  <c r="J29" i="4" s="1"/>
  <c r="J32" i="4" s="1"/>
  <c r="L12" i="4"/>
  <c r="E16" i="6"/>
  <c r="E56" i="6"/>
  <c r="E71" i="6"/>
  <c r="R12" i="5"/>
  <c r="R33" i="5"/>
  <c r="K38" i="5"/>
  <c r="K40" i="5" s="1"/>
  <c r="K29" i="4"/>
  <c r="K32" i="4" s="1"/>
  <c r="G29" i="4"/>
  <c r="G32" i="4" s="1"/>
  <c r="F15" i="4"/>
  <c r="F29" i="4" s="1"/>
  <c r="F32" i="4" s="1"/>
  <c r="D15" i="4"/>
  <c r="D29" i="4" s="1"/>
  <c r="D32" i="4" s="1"/>
  <c r="C55" i="1"/>
  <c r="F27" i="8"/>
  <c r="D93" i="1"/>
  <c r="G36" i="1"/>
  <c r="G94" i="1" s="1"/>
  <c r="D30" i="2"/>
  <c r="H33" i="2"/>
  <c r="D66" i="6"/>
  <c r="D97" i="6" s="1"/>
  <c r="H30" i="2"/>
  <c r="D33" i="2"/>
  <c r="G33" i="2"/>
  <c r="F61" i="8"/>
  <c r="F66" i="6"/>
  <c r="E90" i="6"/>
  <c r="E85" i="6" s="1"/>
  <c r="R13" i="5"/>
  <c r="N32" i="5"/>
  <c r="Q32" i="5" s="1"/>
  <c r="F38" i="5"/>
  <c r="F40" i="5" s="1"/>
  <c r="L17" i="4"/>
  <c r="C15" i="4"/>
  <c r="L11" i="4"/>
  <c r="I29" i="4"/>
  <c r="I32" i="4" s="1"/>
  <c r="L24" i="4"/>
  <c r="D45" i="1"/>
  <c r="D55" i="1" s="1"/>
  <c r="C149" i="8"/>
  <c r="C19" i="6"/>
  <c r="C44" i="6" s="1"/>
  <c r="E11" i="6"/>
  <c r="E52" i="6"/>
  <c r="C96" i="6"/>
  <c r="R9" i="5"/>
  <c r="R11" i="5"/>
  <c r="J27" i="5"/>
  <c r="R27" i="5" s="1"/>
  <c r="L38" i="5"/>
  <c r="N17" i="5"/>
  <c r="J18" i="5"/>
  <c r="R18" i="5" s="1"/>
  <c r="D38" i="5"/>
  <c r="C29" i="4"/>
  <c r="I15" i="4"/>
  <c r="H29" i="4"/>
  <c r="H32" i="4" s="1"/>
  <c r="E29" i="4"/>
  <c r="E32" i="4" s="1"/>
  <c r="C43" i="3"/>
  <c r="C45" i="3" s="1"/>
  <c r="D43" i="3"/>
  <c r="D45" i="3" s="1"/>
  <c r="C97" i="6" l="1"/>
  <c r="F97" i="6"/>
  <c r="R32" i="5"/>
  <c r="E19" i="6"/>
  <c r="C94" i="1"/>
  <c r="R25" i="5"/>
  <c r="N38" i="5"/>
  <c r="Q38" i="5" s="1"/>
  <c r="L40" i="5"/>
  <c r="G30" i="2"/>
  <c r="F79" i="8"/>
  <c r="C30" i="2"/>
  <c r="E96" i="6"/>
  <c r="D94" i="1"/>
  <c r="C32" i="4"/>
  <c r="L32" i="4" s="1"/>
  <c r="L29" i="4"/>
  <c r="N40" i="5"/>
  <c r="Q17" i="5"/>
  <c r="L15" i="4"/>
  <c r="C39" i="2"/>
  <c r="C34" i="2"/>
  <c r="G39" i="2" s="1"/>
  <c r="E66" i="6"/>
  <c r="D40" i="5"/>
  <c r="G38" i="5"/>
  <c r="H34" i="2"/>
  <c r="E44" i="6"/>
  <c r="D39" i="2"/>
  <c r="D42" i="2" s="1"/>
  <c r="D34" i="2"/>
  <c r="E97" i="6" l="1"/>
  <c r="Q40" i="5"/>
  <c r="R17" i="5"/>
  <c r="G42" i="2"/>
  <c r="C41" i="2"/>
  <c r="J38" i="5"/>
  <c r="G40" i="5"/>
  <c r="G41" i="2"/>
  <c r="C42" i="2"/>
  <c r="H39" i="2"/>
  <c r="H42" i="2" l="1"/>
  <c r="D41" i="2"/>
  <c r="H41" i="2"/>
  <c r="R38" i="5"/>
  <c r="R40" i="5" s="1"/>
  <c r="J40" i="5"/>
</calcChain>
</file>

<file path=xl/sharedStrings.xml><?xml version="1.0" encoding="utf-8"?>
<sst xmlns="http://schemas.openxmlformats.org/spreadsheetml/2006/main" count="1066" uniqueCount="875">
  <si>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</si>
  <si>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</si>
  <si>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</si>
  <si>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</si>
  <si>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</si>
  <si>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</si>
  <si>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</si>
  <si>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</si>
  <si>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</si>
  <si>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</si>
  <si>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</si>
  <si>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</si>
  <si>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</si>
  <si>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</si>
  <si>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</si>
  <si>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</si>
  <si>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</si>
  <si>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</si>
  <si>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</si>
  <si>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</si>
  <si>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</si>
  <si>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</si>
  <si>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</si>
  <si>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</si>
  <si>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</si>
  <si>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</si>
  <si>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</si>
  <si>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</si>
  <si>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</si>
  <si>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</si>
  <si>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</si>
  <si>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</si>
  <si>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</si>
  <si>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</si>
  <si>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</si>
  <si>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</si>
  <si>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</si>
  <si>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</si>
  <si>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</si>
  <si>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</si>
  <si>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</si>
  <si>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</si>
  <si>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</si>
  <si>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</si>
  <si>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</si>
  <si>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</si>
  <si>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</si>
  <si>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</si>
  <si>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</si>
  <si>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</si>
  <si>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</si>
  <si>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</si>
  <si>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</si>
  <si>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</si>
  <si>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</si>
  <si>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</si>
  <si>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</si>
  <si>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</si>
  <si>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</si>
  <si>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</si>
  <si>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</si>
  <si>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</si>
  <si>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</si>
  <si>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</si>
  <si>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</si>
  <si>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</si>
  <si>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</si>
  <si>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</si>
  <si>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</si>
  <si>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</si>
  <si>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</si>
  <si>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</si>
  <si>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</si>
  <si>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</si>
  <si>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</si>
  <si>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</si>
  <si>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</si>
  <si>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</si>
  <si>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</si>
  <si>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</si>
  <si>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</si>
  <si>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</si>
  <si>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</si>
  <si>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</si>
  <si>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</si>
  <si>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</si>
  <si>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</si>
  <si>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</si>
  <si>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</si>
  <si>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</si>
  <si>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</si>
  <si>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</si>
  <si>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</si>
  <si>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</si>
  <si>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</si>
  <si>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</si>
  <si>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</si>
  <si>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</si>
  <si>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</si>
  <si>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</si>
  <si>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</si>
  <si>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</si>
  <si>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</si>
  <si>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</si>
  <si>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</si>
  <si>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</si>
  <si>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</si>
  <si>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</si>
  <si>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</si>
  <si>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</si>
  <si>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</si>
  <si>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</si>
  <si>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</si>
  <si>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</si>
  <si>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</si>
  <si>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</si>
  <si>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</si>
  <si>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</si>
  <si>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</si>
  <si>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</si>
  <si>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</si>
  <si>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</si>
  <si>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</si>
  <si>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</si>
  <si>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</si>
  <si>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</si>
  <si>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</si>
  <si>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</si>
  <si>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</si>
  <si>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</si>
  <si>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</si>
  <si>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</si>
  <si>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</si>
  <si>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</si>
  <si>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</si>
  <si>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</si>
  <si>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</si>
  <si>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</si>
  <si>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</si>
  <si>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</si>
  <si>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</si>
  <si>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</si>
  <si>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</si>
  <si>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</si>
  <si>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</si>
  <si>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</si>
  <si>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</si>
  <si>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</si>
  <si>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</si>
  <si>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</si>
  <si>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</si>
  <si>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</si>
  <si>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</si>
  <si>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</si>
  <si>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</si>
  <si>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</si>
  <si>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</si>
  <si>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</si>
  <si>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</si>
  <si>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</si>
  <si>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</si>
  <si>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</si>
  <si>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</si>
  <si>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</si>
  <si>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</si>
  <si>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</si>
  <si>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</si>
  <si>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</si>
  <si>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</si>
  <si>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</si>
  <si>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</si>
  <si>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</si>
  <si>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</si>
  <si>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</si>
  <si>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</si>
  <si>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</si>
  <si>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</si>
  <si>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</si>
  <si>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</si>
  <si>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</si>
  <si>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</si>
  <si>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</si>
  <si>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</si>
  <si>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</si>
  <si>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</si>
  <si>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</si>
  <si>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</si>
  <si>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</si>
  <si>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</si>
  <si>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</si>
  <si>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</si>
  <si>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</si>
  <si>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</si>
  <si>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</si>
  <si>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</si>
  <si>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</si>
  <si>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</si>
  <si>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</si>
  <si>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</si>
  <si>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</si>
  <si>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</si>
  <si>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</si>
  <si>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</si>
  <si>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</si>
  <si>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</si>
  <si>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</si>
  <si>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</si>
  <si>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</si>
  <si>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</si>
  <si>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</si>
  <si>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</si>
  <si>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</si>
  <si>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</si>
  <si>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</si>
  <si>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</si>
  <si>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</si>
  <si>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</si>
  <si>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</si>
  <si>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</si>
  <si>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</si>
  <si>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</si>
  <si>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</si>
  <si>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</si>
  <si>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</si>
  <si>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</si>
  <si>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</si>
  <si>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</si>
  <si>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</si>
  <si>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</si>
  <si>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</si>
  <si>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</si>
  <si>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</si>
  <si>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</si>
  <si>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</si>
  <si>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</si>
  <si>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</si>
  <si>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</si>
  <si>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</si>
  <si>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</si>
  <si>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</si>
  <si>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</si>
  <si>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</si>
  <si>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</si>
  <si>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</si>
  <si>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</si>
  <si>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</si>
  <si>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</si>
  <si>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</si>
  <si>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</si>
  <si>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</si>
  <si>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</si>
  <si>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</si>
  <si>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</si>
  <si>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</si>
  <si>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</si>
  <si>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</si>
  <si>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</si>
  <si>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</si>
  <si>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</si>
  <si>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</si>
  <si>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</si>
  <si>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</si>
  <si>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</si>
  <si>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</si>
  <si>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</si>
  <si>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</si>
  <si>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</si>
  <si>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</si>
  <si>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</si>
  <si>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</si>
  <si>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</si>
  <si>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</si>
  <si>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</si>
  <si>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</si>
  <si>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</si>
  <si>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</si>
  <si>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</si>
  <si>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</si>
  <si>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</si>
  <si>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</si>
  <si>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</si>
  <si>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</si>
  <si>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</si>
  <si>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</si>
  <si>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</si>
  <si>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</si>
  <si>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</si>
  <si>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</si>
  <si>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</si>
  <si>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</si>
  <si>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</si>
  <si>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</si>
  <si>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</si>
  <si>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</si>
  <si>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</si>
  <si>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</si>
  <si>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</si>
  <si>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</si>
  <si>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</si>
  <si>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</si>
  <si>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</si>
  <si>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</si>
  <si>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</si>
  <si>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</si>
  <si>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</si>
  <si>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</si>
  <si>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</si>
  <si>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</si>
  <si>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</si>
  <si>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</si>
  <si>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</si>
  <si>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</si>
  <si>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</si>
  <si>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</si>
  <si>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</si>
  <si>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</si>
  <si>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</si>
  <si>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</si>
  <si>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</si>
  <si>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</si>
  <si>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</si>
  <si>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</si>
  <si>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</si>
  <si>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</si>
  <si>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</si>
  <si>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</si>
  <si>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</si>
  <si>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</si>
  <si>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</si>
  <si>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</si>
  <si>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</si>
  <si>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</si>
  <si>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</si>
  <si>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</si>
  <si>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</si>
  <si>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</si>
  <si>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</si>
  <si>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</si>
  <si>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</si>
  <si>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</si>
  <si>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</si>
  <si>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</si>
  <si>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</si>
  <si>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</si>
  <si>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</si>
  <si>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</si>
  <si>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</si>
  <si>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</si>
  <si>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</si>
  <si>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</si>
  <si>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</si>
  <si>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</si>
  <si>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</si>
  <si>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</si>
  <si>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</si>
  <si>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</si>
  <si>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</si>
  <si>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</si>
  <si>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</si>
  <si>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</si>
  <si>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</si>
  <si>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</si>
  <si>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</si>
  <si>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</si>
  <si>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</si>
  <si>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</si>
  <si>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</si>
  <si>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</si>
  <si>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</si>
  <si>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</si>
  <si>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</si>
  <si>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</si>
  <si>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</si>
  <si>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</si>
  <si>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</si>
  <si>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</si>
  <si>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</si>
  <si>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</si>
  <si>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</si>
  <si>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</si>
  <si>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</si>
  <si>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</si>
  <si>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</si>
  <si>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</si>
  <si>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</si>
  <si>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</si>
  <si>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</si>
  <si>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</si>
  <si>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</si>
  <si>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</si>
  <si>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</si>
  <si>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</si>
  <si>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</si>
  <si>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</si>
  <si>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</si>
  <si>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</si>
  <si>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</si>
  <si>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</si>
  <si>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</si>
  <si>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</si>
  <si>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</si>
  <si>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</si>
  <si>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</si>
  <si>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</si>
  <si>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</si>
  <si>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</si>
  <si>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</si>
  <si>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</si>
  <si>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</si>
  <si>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</si>
  <si>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</si>
  <si>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</si>
  <si>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</si>
  <si>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</si>
  <si>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</si>
  <si>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</si>
  <si>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</si>
  <si>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</si>
  <si>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</si>
  <si>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</si>
  <si>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</si>
  <si>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</si>
  <si>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</si>
  <si>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</si>
  <si>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</si>
  <si>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</si>
  <si>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</si>
  <si>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</si>
  <si>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</si>
  <si>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</si>
  <si>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</si>
  <si>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</si>
  <si>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</si>
  <si>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</si>
  <si>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</si>
  <si>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</si>
  <si>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</si>
  <si>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</si>
  <si>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</si>
  <si>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</si>
  <si>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</si>
  <si>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</si>
  <si>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</si>
  <si>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</si>
  <si>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</si>
  <si>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</si>
  <si>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</si>
  <si>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</si>
  <si>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</si>
  <si>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</si>
  <si>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</si>
  <si>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</si>
  <si>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</si>
  <si>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</si>
  <si>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</si>
  <si>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</si>
  <si>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</si>
  <si>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</si>
  <si>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</si>
  <si>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</si>
  <si>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</si>
  <si>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</si>
  <si>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</si>
  <si>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</si>
  <si>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</si>
  <si>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</si>
  <si>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</si>
  <si>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</si>
  <si>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</si>
  <si>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</si>
  <si>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</si>
  <si>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</si>
  <si>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</si>
  <si>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</si>
  <si>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</si>
  <si>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</si>
  <si>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</si>
  <si>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</si>
  <si>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</si>
  <si>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</si>
  <si>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</si>
  <si>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</si>
  <si>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</si>
  <si>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</si>
  <si>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</si>
  <si>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</si>
  <si>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</si>
  <si>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</si>
  <si>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</si>
  <si>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</si>
  <si>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</si>
  <si>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</si>
  <si>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</si>
  <si>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</si>
  <si>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</si>
  <si>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</si>
  <si>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</si>
  <si>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</si>
  <si>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</si>
  <si>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</si>
  <si>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</si>
  <si>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</si>
  <si>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</si>
  <si>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</si>
  <si>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</si>
  <si>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</si>
  <si>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</si>
  <si>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</si>
  <si>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</si>
  <si>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</si>
  <si>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</si>
  <si>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</si>
  <si>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</si>
  <si>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</si>
  <si>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</si>
  <si>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</si>
  <si>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</si>
  <si>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</si>
  <si>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</si>
  <si>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</si>
  <si>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</si>
  <si>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</si>
  <si>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</si>
  <si>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</si>
  <si>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</si>
  <si>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</si>
  <si>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</si>
  <si>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</si>
  <si>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</si>
  <si>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</si>
  <si>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</si>
  <si>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</si>
  <si>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</si>
  <si>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</si>
  <si>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</si>
  <si>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</si>
  <si>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</si>
  <si>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</si>
  <si>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</si>
  <si>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</si>
  <si>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</si>
  <si>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</si>
  <si>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</si>
  <si>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</si>
  <si>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</si>
  <si>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</si>
  <si>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</si>
  <si>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</si>
  <si>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</si>
  <si>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</si>
  <si>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</si>
  <si>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</si>
  <si>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</si>
  <si>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</si>
  <si>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</si>
  <si>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</si>
  <si>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</si>
  <si>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</si>
  <si>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</si>
  <si>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</si>
  <si>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</si>
  <si>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</si>
  <si>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</si>
  <si>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</si>
  <si>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</si>
  <si>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</si>
  <si>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</si>
  <si>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</si>
  <si>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</si>
  <si>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</si>
  <si>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</si>
  <si>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</si>
  <si>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</si>
  <si>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</si>
  <si>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</si>
  <si>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</si>
  <si>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</si>
  <si>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</si>
  <si>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</si>
  <si>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</si>
  <si>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</si>
  <si>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</si>
  <si>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</si>
  <si>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</si>
  <si>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</si>
  <si>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</si>
  <si>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</si>
  <si>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</si>
  <si>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</si>
  <si>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</si>
  <si>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</si>
  <si>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</si>
  <si>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</si>
  <si>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</si>
  <si>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</si>
  <si>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</si>
  <si>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</si>
  <si>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</si>
  <si>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</si>
  <si>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</si>
  <si>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</si>
  <si>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</si>
  <si>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</si>
  <si>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</si>
  <si>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</si>
  <si>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</si>
  <si>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</si>
  <si>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</si>
  <si>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</si>
  <si>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</si>
  <si>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</si>
  <si>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</si>
  <si>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</si>
  <si>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</si>
  <si>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</si>
  <si>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</si>
  <si>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</si>
  <si>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</si>
  <si>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</si>
  <si>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</si>
  <si>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</si>
  <si>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</si>
  <si>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</si>
  <si>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</si>
  <si>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</si>
  <si>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</si>
  <si>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</si>
  <si>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</si>
  <si>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</si>
  <si>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</si>
  <si>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</si>
  <si>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</si>
  <si>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</si>
  <si>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</si>
  <si>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</si>
  <si>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</si>
  <si>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</si>
  <si>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</si>
  <si>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</si>
  <si>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</si>
  <si>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</si>
  <si>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</si>
  <si>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</si>
  <si>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</si>
  <si>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</si>
  <si>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</si>
  <si>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</si>
  <si>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</si>
  <si>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</si>
  <si>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</si>
  <si>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</si>
  <si>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</si>
  <si>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</si>
  <si>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</si>
  <si>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</si>
  <si>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</si>
  <si>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</si>
  <si>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</si>
  <si>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</si>
  <si>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</si>
  <si>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</si>
  <si>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</si>
  <si>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</si>
  <si>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</si>
  <si>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</si>
  <si>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</si>
  <si>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</si>
  <si>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</si>
  <si>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</si>
  <si>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</si>
  <si>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</si>
  <si>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</si>
  <si>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</si>
  <si>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</si>
  <si>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</si>
  <si>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</si>
  <si>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</si>
  <si>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</si>
  <si>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</si>
  <si>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</si>
  <si>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</si>
  <si>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</si>
  <si>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</si>
  <si>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</si>
  <si>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</si>
  <si>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</si>
  <si>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</si>
  <si>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</si>
  <si>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</si>
  <si>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</si>
  <si>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</si>
  <si>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</si>
  <si>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</si>
  <si>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</si>
  <si>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</si>
  <si>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</si>
  <si>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</si>
  <si>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</si>
  <si>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</si>
  <si>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</si>
  <si>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</si>
  <si>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</si>
  <si>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</si>
  <si>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</si>
  <si>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</si>
  <si>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</si>
  <si>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</si>
  <si>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</si>
  <si>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</si>
  <si>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</si>
  <si>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</si>
  <si>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</si>
  <si>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</si>
  <si>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</si>
  <si>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</si>
  <si>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</si>
  <si>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</si>
  <si>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</si>
  <si>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</si>
  <si>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</si>
  <si>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</si>
  <si>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</si>
  <si>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</si>
  <si>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</si>
  <si>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</si>
  <si>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</si>
  <si>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</si>
  <si>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</si>
  <si>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</si>
  <si>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</si>
  <si>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</si>
  <si>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</si>
  <si>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</si>
  <si>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</si>
  <si>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</si>
  <si>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</si>
  <si>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</si>
  <si>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</si>
  <si>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</si>
  <si>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</si>
  <si>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</si>
  <si>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</si>
  <si>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</si>
  <si>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</si>
  <si>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</si>
  <si>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</si>
  <si>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</si>
  <si>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</si>
  <si>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</si>
  <si>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</si>
  <si>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</si>
  <si>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</si>
  <si>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</si>
  <si>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</si>
  <si>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</si>
  <si>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</si>
  <si>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</si>
  <si>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</si>
  <si>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</si>
  <si>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</si>
  <si>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</si>
  <si>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</si>
  <si>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</si>
  <si>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</si>
  <si>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</si>
  <si>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</si>
  <si>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</si>
  <si>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</si>
  <si>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</si>
  <si>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</si>
  <si>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</si>
  <si>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</si>
  <si>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</si>
  <si>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</si>
  <si>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</si>
  <si>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</si>
  <si>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</si>
  <si>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</si>
  <si>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</si>
  <si>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</si>
  <si>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</si>
  <si>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</si>
  <si>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</si>
  <si>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</si>
  <si>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</si>
  <si>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</si>
  <si>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</si>
  <si>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</si>
  <si>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</si>
  <si>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</si>
  <si>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</si>
  <si>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</si>
  <si>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</si>
  <si>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</si>
  <si>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</si>
  <si>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</si>
  <si>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</si>
  <si>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</si>
  <si>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</si>
  <si>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</si>
  <si>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</si>
  <si>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</si>
  <si>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</si>
  <si>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</si>
  <si>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</si>
  <si>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</si>
  <si>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</si>
  <si>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</si>
  <si>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</si>
  <si>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</si>
  <si>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</si>
  <si>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</si>
  <si>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</si>
  <si>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</si>
  <si>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</si>
  <si>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</si>
  <si>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</si>
  <si>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</si>
  <si>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</si>
  <si>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</si>
  <si>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</si>
  <si>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</si>
  <si>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</si>
  <si>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</si>
  <si>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</si>
  <si>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</si>
  <si>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</si>
  <si>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</si>
  <si>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</si>
  <si>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</si>
  <si>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</si>
  <si>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</si>
  <si>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</si>
  <si>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</si>
  <si>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</si>
  <si>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</si>
  <si>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</si>
  <si>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</si>
  <si>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</si>
  <si>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</si>
  <si>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</si>
  <si>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</si>
  <si>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</si>
  <si>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</si>
  <si>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</si>
  <si>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</si>
  <si>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</si>
  <si>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</si>
  <si>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</si>
  <si>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</si>
  <si>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</si>
  <si>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</si>
  <si>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</si>
  <si>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</si>
  <si>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</si>
  <si>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</si>
  <si>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</si>
  <si>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</si>
  <si>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</si>
  <si>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"ХРАБРОВО УИНД 2" ООД</t>
  </si>
  <si>
    <t>неконсолидиран</t>
  </si>
  <si>
    <t>01.01.2016 - 30.06.2016</t>
  </si>
  <si>
    <t>Съставител: Йорданка Кирилова</t>
  </si>
  <si>
    <t>Ръководител: Анелия Павлова</t>
  </si>
  <si>
    <t>Йорданка Кирилова</t>
  </si>
  <si>
    <t>Анелия Павлова</t>
  </si>
  <si>
    <t>1. "Провиденти" АД, гр. Варна, ж.к. Чайка, бл. 196, ет. 2, офис 8</t>
  </si>
  <si>
    <t>Дата на съставяне: 27.07.2016</t>
  </si>
  <si>
    <t>27.07.2016</t>
  </si>
  <si>
    <r>
      <t xml:space="preserve">Дата на съставяне: </t>
    </r>
    <r>
      <rPr>
        <sz val="10"/>
        <rFont val="Times New Roman"/>
        <family val="1"/>
        <charset val="204"/>
      </rPr>
      <t>27.07.2016</t>
    </r>
  </si>
  <si>
    <t xml:space="preserve">Дата на съставяне: 27.07.2016                        </t>
  </si>
  <si>
    <t xml:space="preserve">Дата на съставяне:          27.07.2016                             </t>
  </si>
  <si>
    <t xml:space="preserve">Дата  на съставяне: 27.07.2016г.                                                                                                                             </t>
  </si>
  <si>
    <t xml:space="preserve">                                    Съставител: Йорданка Кирилова            </t>
  </si>
  <si>
    <t xml:space="preserve"> Ръководител: Анелия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</si>
</sst>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76" workbookViewId="0">
      <selection activeCell="D13" sqref="D13"/>
    </sheetView>
  </sheetViews>
  <sheetFormatPr baseColWidth="10" defaultColWidth="9.33203125" defaultRowHeight="12.75"/>
  <cols>
    <col min="1" max="1" width="43.6640625" style="169" customWidth="1"/>
    <col min="2" max="2" width="9.83203125" style="169" customWidth="1"/>
    <col min="3" max="3" width="11.1640625" style="169" customWidth="1"/>
    <col min="4" max="4" width="14" style="169" customWidth="1"/>
    <col min="5" max="5" width="70.6640625" style="169" customWidth="1"/>
    <col min="6" max="6" width="9.5" style="174" customWidth="1"/>
    <col min="7" max="7" width="12.6640625" style="169" customWidth="1"/>
    <col min="8" max="8" width="18.6640625" style="175" customWidth="1"/>
    <col min="9" max="9" width="3.5" style="149" customWidth="1"/>
    <col min="10" max="16384" width="9.332031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859</v>
      </c>
      <c r="F3" s="217" t="s">
        <v>2</v>
      </c>
      <c r="G3" s="172"/>
      <c r="H3" s="461">
        <v>201456770</v>
      </c>
    </row>
    <row r="4" spans="1:8" ht="15">
      <c r="A4" s="576" t="s">
        <v>3</v>
      </c>
      <c r="B4" s="582"/>
      <c r="C4" s="582"/>
      <c r="D4" s="582"/>
      <c r="E4" s="504" t="s">
        <v>860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861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25.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363</v>
      </c>
      <c r="D11" s="151">
        <v>363</v>
      </c>
      <c r="E11" s="237" t="s">
        <v>22</v>
      </c>
      <c r="F11" s="242" t="s">
        <v>23</v>
      </c>
      <c r="G11" s="152">
        <v>446</v>
      </c>
      <c r="H11" s="152">
        <v>446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/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4857</v>
      </c>
      <c r="D14" s="151">
        <v>4961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261</v>
      </c>
      <c r="D15" s="151">
        <v>278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6</v>
      </c>
      <c r="D17" s="151">
        <v>6</v>
      </c>
      <c r="E17" s="243" t="s">
        <v>46</v>
      </c>
      <c r="F17" s="245" t="s">
        <v>47</v>
      </c>
      <c r="G17" s="154">
        <f>G11+G14+G15+G16</f>
        <v>446</v>
      </c>
      <c r="H17" s="154">
        <f>H11+H14+H15+H16</f>
        <v>446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5487</v>
      </c>
      <c r="D19" s="155">
        <f>SUM(D11:D18)</f>
        <v>5608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-534</v>
      </c>
      <c r="H27" s="154">
        <f>SUM(H28:H30)</f>
        <v>-457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/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-534</v>
      </c>
      <c r="H29" s="316">
        <v>-457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-49</v>
      </c>
      <c r="H32" s="316">
        <v>-77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-583</v>
      </c>
      <c r="H33" s="154">
        <f>H27+H31+H32</f>
        <v>-534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848</v>
      </c>
      <c r="B34" s="244" t="s">
        <v>105</v>
      </c>
      <c r="C34" s="155">
        <f>SUM(C35:C38)</f>
        <v>3</v>
      </c>
      <c r="D34" s="155">
        <f>SUM(D35:D38)</f>
        <v>3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>
        <v>3</v>
      </c>
      <c r="D36" s="151">
        <v>3</v>
      </c>
      <c r="E36" s="237" t="s">
        <v>110</v>
      </c>
      <c r="F36" s="261" t="s">
        <v>111</v>
      </c>
      <c r="G36" s="154">
        <f>G25+G17+G33</f>
        <v>-137</v>
      </c>
      <c r="H36" s="154">
        <f>H25+H17+H33</f>
        <v>-88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1695</v>
      </c>
      <c r="H43" s="152">
        <v>1674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4090</v>
      </c>
      <c r="H44" s="152">
        <v>4261</v>
      </c>
    </row>
    <row r="45" spans="1:18" ht="15">
      <c r="A45" s="235" t="s">
        <v>136</v>
      </c>
      <c r="B45" s="249" t="s">
        <v>137</v>
      </c>
      <c r="C45" s="155">
        <f>C34+C39+C44</f>
        <v>3</v>
      </c>
      <c r="D45" s="155">
        <f>D34+D39+D44</f>
        <v>3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5785</v>
      </c>
      <c r="H49" s="154">
        <f>SUM(H43:H48)</f>
        <v>5935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27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27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5490</v>
      </c>
      <c r="D55" s="155">
        <f>D19+D20+D21+D27+D32+D45+D51+D53+D54</f>
        <v>5611</v>
      </c>
      <c r="E55" s="237" t="s">
        <v>172</v>
      </c>
      <c r="F55" s="261" t="s">
        <v>173</v>
      </c>
      <c r="G55" s="154">
        <f>G49+G51+G52+G53+G54</f>
        <v>5785</v>
      </c>
      <c r="H55" s="154">
        <f>H49+H51+H52+H53+H54</f>
        <v>5935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25.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19</v>
      </c>
      <c r="H61" s="154">
        <f>SUM(H62:H68)</f>
        <v>18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8</v>
      </c>
      <c r="H62" s="152">
        <v>8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2</v>
      </c>
      <c r="H64" s="152">
        <v>2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99</v>
      </c>
      <c r="D68" s="151">
        <v>120</v>
      </c>
      <c r="E68" s="237" t="s">
        <v>213</v>
      </c>
      <c r="F68" s="242" t="s">
        <v>214</v>
      </c>
      <c r="G68" s="152">
        <v>9</v>
      </c>
      <c r="H68" s="152">
        <v>8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9</v>
      </c>
      <c r="H69" s="152">
        <v>9</v>
      </c>
    </row>
    <row r="70" spans="1:18" ht="25.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63</v>
      </c>
      <c r="H70" s="152">
        <v>37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91</v>
      </c>
      <c r="H71" s="161">
        <f>H59+H60+H61+H69+H70</f>
        <v>64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27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99</v>
      </c>
      <c r="D75" s="155">
        <f>SUM(D67:D74)</f>
        <v>120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27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25.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91</v>
      </c>
      <c r="H79" s="162">
        <f>H71+H74+H75+H76</f>
        <v>64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25.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129</v>
      </c>
      <c r="D88" s="151">
        <v>159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13</v>
      </c>
      <c r="D89" s="151">
        <v>13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144</v>
      </c>
      <c r="D91" s="155">
        <f>SUM(D87:D90)</f>
        <v>174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6</v>
      </c>
      <c r="D92" s="151">
        <v>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249</v>
      </c>
      <c r="D93" s="155">
        <f>D64+D75+D84+D91+D92</f>
        <v>300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6.25" thickBot="1">
      <c r="A94" s="448" t="s">
        <v>268</v>
      </c>
      <c r="B94" s="288" t="s">
        <v>269</v>
      </c>
      <c r="C94" s="164">
        <f>C93+C55</f>
        <v>5739</v>
      </c>
      <c r="D94" s="164">
        <f>D93+D55</f>
        <v>5911</v>
      </c>
      <c r="E94" s="449" t="s">
        <v>270</v>
      </c>
      <c r="F94" s="289" t="s">
        <v>271</v>
      </c>
      <c r="G94" s="165">
        <f>G36+G39+G55+G79</f>
        <v>5739</v>
      </c>
      <c r="H94" s="165">
        <f>H36+H39+H55+H79</f>
        <v>5911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849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867</v>
      </c>
      <c r="B98" s="432"/>
      <c r="C98" s="580" t="s">
        <v>862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863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31" workbookViewId="0">
      <selection activeCell="E51" sqref="E51"/>
    </sheetView>
  </sheetViews>
  <sheetFormatPr baseColWidth="10" defaultColWidth="9.33203125" defaultRowHeight="12"/>
  <cols>
    <col min="1" max="1" width="48.1640625" style="568" customWidth="1"/>
    <col min="2" max="2" width="12.164062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640625" style="545" customWidth="1"/>
    <col min="9" max="16384" width="9.332031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"ХРАБРОВО УИНД 2" ООД</v>
      </c>
      <c r="C2" s="584"/>
      <c r="D2" s="584"/>
      <c r="E2" s="584"/>
      <c r="F2" s="586" t="s">
        <v>2</v>
      </c>
      <c r="G2" s="586"/>
      <c r="H2" s="526">
        <f>'справка №1-БАЛАНС'!H3</f>
        <v>201456770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</v>
      </c>
      <c r="D9" s="46">
        <v>5</v>
      </c>
      <c r="E9" s="298" t="s">
        <v>284</v>
      </c>
      <c r="F9" s="549" t="s">
        <v>285</v>
      </c>
      <c r="G9" s="550">
        <v>559</v>
      </c>
      <c r="H9" s="550">
        <v>1137</v>
      </c>
    </row>
    <row r="10" spans="1:18">
      <c r="A10" s="298" t="s">
        <v>286</v>
      </c>
      <c r="B10" s="299" t="s">
        <v>287</v>
      </c>
      <c r="C10" s="46">
        <v>327</v>
      </c>
      <c r="D10" s="46">
        <v>586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120</v>
      </c>
      <c r="D11" s="46">
        <v>241</v>
      </c>
      <c r="E11" s="300" t="s">
        <v>292</v>
      </c>
      <c r="F11" s="549" t="s">
        <v>293</v>
      </c>
      <c r="G11" s="550"/>
      <c r="H11" s="550">
        <v>2</v>
      </c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>
        <v>73</v>
      </c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559</v>
      </c>
      <c r="H13" s="548">
        <f>SUM(H9:H12)</f>
        <v>1212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24">
      <c r="A14" s="298" t="s">
        <v>300</v>
      </c>
      <c r="B14" s="299" t="s">
        <v>301</v>
      </c>
      <c r="C14" s="46"/>
      <c r="D14" s="46">
        <v>60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14</v>
      </c>
      <c r="D16" s="47">
        <v>15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463</v>
      </c>
      <c r="D19" s="49">
        <f>SUM(D9:D15)+D16</f>
        <v>907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128</v>
      </c>
      <c r="D22" s="46">
        <v>363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 ht="24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17</v>
      </c>
      <c r="D25" s="46">
        <v>19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145</v>
      </c>
      <c r="D26" s="49">
        <f>SUM(D22:D25)</f>
        <v>382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 ht="24">
      <c r="A28" s="127" t="s">
        <v>336</v>
      </c>
      <c r="B28" s="293" t="s">
        <v>337</v>
      </c>
      <c r="C28" s="50">
        <f>C26+C19</f>
        <v>608</v>
      </c>
      <c r="D28" s="50">
        <f>D26+D19</f>
        <v>1289</v>
      </c>
      <c r="E28" s="127" t="s">
        <v>338</v>
      </c>
      <c r="F28" s="554" t="s">
        <v>339</v>
      </c>
      <c r="G28" s="548">
        <f>G13+G15+G24</f>
        <v>559</v>
      </c>
      <c r="H28" s="548">
        <f>H13+H15+H24</f>
        <v>1212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49</v>
      </c>
      <c r="H30" s="53">
        <f>IF((D28-H28)&gt;0,D28-H28,0)</f>
        <v>77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850</v>
      </c>
      <c r="B31" s="306" t="s">
        <v>344</v>
      </c>
      <c r="C31" s="46"/>
      <c r="D31" s="46"/>
      <c r="E31" s="296" t="s">
        <v>853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608</v>
      </c>
      <c r="D33" s="49">
        <f>D28-D31+D32</f>
        <v>1289</v>
      </c>
      <c r="E33" s="127" t="s">
        <v>352</v>
      </c>
      <c r="F33" s="554" t="s">
        <v>353</v>
      </c>
      <c r="G33" s="53">
        <f>G32-G31+G28</f>
        <v>559</v>
      </c>
      <c r="H33" s="53">
        <f>H32-H31+H28</f>
        <v>1212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49</v>
      </c>
      <c r="H34" s="548">
        <f>IF((D33-H33)&gt;0,D33-H33,0)</f>
        <v>77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 ht="24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 ht="24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49</v>
      </c>
      <c r="H39" s="559">
        <f>IF(H34&gt;0,IF(D35+H34&lt;0,0,D35+H34),IF(D34-D35&lt;0,D35-D34,0))</f>
        <v>77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49</v>
      </c>
      <c r="H41" s="52">
        <f>IF(D39=0,IF(H39-H40&gt;0,H39-H40+D40,0),IF(D39-D40&lt;0,D40-D39+H40,0))</f>
        <v>77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608</v>
      </c>
      <c r="D42" s="53">
        <f>D33+D35+D39</f>
        <v>1289</v>
      </c>
      <c r="E42" s="128" t="s">
        <v>379</v>
      </c>
      <c r="F42" s="129" t="s">
        <v>380</v>
      </c>
      <c r="G42" s="53">
        <f>G39+G33</f>
        <v>608</v>
      </c>
      <c r="H42" s="53">
        <f>H39+H33</f>
        <v>1289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857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42578</v>
      </c>
      <c r="C48" s="427" t="s">
        <v>381</v>
      </c>
      <c r="D48" s="583" t="s">
        <v>864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3" t="s">
        <v>865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5" workbookViewId="0">
      <selection activeCell="A61" sqref="A61"/>
    </sheetView>
  </sheetViews>
  <sheetFormatPr baseColWidth="10" defaultColWidth="9.33203125" defaultRowHeight="12"/>
  <cols>
    <col min="1" max="1" width="69.83203125" style="131" customWidth="1"/>
    <col min="2" max="2" width="36.1640625" style="131" customWidth="1"/>
    <col min="3" max="3" width="22.1640625" style="543" customWidth="1"/>
    <col min="4" max="4" width="21.33203125" style="543" customWidth="1"/>
    <col min="5" max="5" width="10.164062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"ХРАБРОВО УИНД 2" ООД</v>
      </c>
      <c r="C4" s="541" t="s">
        <v>2</v>
      </c>
      <c r="D4" s="541">
        <f>'справка №1-БАЛАНС'!H3</f>
        <v>201456770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614</v>
      </c>
      <c r="D10" s="54">
        <v>1354</v>
      </c>
      <c r="E10" s="130"/>
      <c r="F10" s="130"/>
    </row>
    <row r="11" spans="1:13">
      <c r="A11" s="332" t="s">
        <v>388</v>
      </c>
      <c r="B11" s="333" t="s">
        <v>389</v>
      </c>
      <c r="C11" s="54">
        <v>-273</v>
      </c>
      <c r="D11" s="54">
        <v>-702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 ht="24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 ht="24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-2</v>
      </c>
      <c r="D19" s="54">
        <v>-59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339</v>
      </c>
      <c r="D20" s="55">
        <f>SUM(D10:D19)</f>
        <v>593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>
        <v>22</v>
      </c>
      <c r="D36" s="54">
        <v>44</v>
      </c>
      <c r="E36" s="130"/>
      <c r="F36" s="130"/>
    </row>
    <row r="37" spans="1:8">
      <c r="A37" s="332" t="s">
        <v>437</v>
      </c>
      <c r="B37" s="333" t="s">
        <v>438</v>
      </c>
      <c r="C37" s="54">
        <v>-299</v>
      </c>
      <c r="D37" s="54">
        <v>-576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-92</v>
      </c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-369</v>
      </c>
      <c r="D42" s="55">
        <f>SUM(D34:D41)</f>
        <v>-532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-30</v>
      </c>
      <c r="D43" s="55">
        <f>D42+D32+D20</f>
        <v>61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174</v>
      </c>
      <c r="D44" s="132">
        <v>113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144</v>
      </c>
      <c r="D45" s="55">
        <f>D44+D43</f>
        <v>174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131</v>
      </c>
      <c r="D46" s="56">
        <v>161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>
        <v>13</v>
      </c>
      <c r="D47" s="56">
        <v>13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9" workbookViewId="0">
      <selection activeCell="D38" sqref="D38:E38"/>
    </sheetView>
  </sheetViews>
  <sheetFormatPr baseColWidth="10" defaultColWidth="9.33203125" defaultRowHeight="12"/>
  <cols>
    <col min="1" max="1" width="48.5" style="539" customWidth="1"/>
    <col min="2" max="2" width="8.33203125" style="540" customWidth="1"/>
    <col min="3" max="3" width="9.1640625" style="2" customWidth="1"/>
    <col min="4" max="4" width="9.33203125" style="2" customWidth="1"/>
    <col min="5" max="5" width="8.6640625" style="2" customWidth="1"/>
    <col min="6" max="6" width="7.5" style="2" customWidth="1"/>
    <col min="7" max="7" width="9.6640625" style="2" customWidth="1"/>
    <col min="8" max="8" width="7.5" style="2" customWidth="1"/>
    <col min="9" max="9" width="8.33203125" style="2" customWidth="1"/>
    <col min="10" max="10" width="8" style="2" customWidth="1"/>
    <col min="11" max="11" width="11.1640625" style="2" customWidth="1"/>
    <col min="12" max="12" width="12.83203125" style="2" customWidth="1"/>
    <col min="13" max="13" width="15.8320312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"ХРАБРОВО УИНД 2" 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201456770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446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0</v>
      </c>
      <c r="J11" s="58">
        <f>'справка №1-БАЛАНС'!H29+'справка №1-БАЛАНС'!H32</f>
        <v>-534</v>
      </c>
      <c r="K11" s="60"/>
      <c r="L11" s="344">
        <f>SUM(C11:K11)</f>
        <v>-88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446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0</v>
      </c>
      <c r="J15" s="61">
        <f t="shared" si="2"/>
        <v>-534</v>
      </c>
      <c r="K15" s="61">
        <f t="shared" si="2"/>
        <v>0</v>
      </c>
      <c r="L15" s="344">
        <f t="shared" si="1"/>
        <v>-88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-49</v>
      </c>
      <c r="K16" s="60"/>
      <c r="L16" s="344">
        <f t="shared" si="1"/>
        <v>-49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446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0</v>
      </c>
      <c r="J29" s="59">
        <f t="shared" si="6"/>
        <v>-583</v>
      </c>
      <c r="K29" s="59">
        <f t="shared" si="6"/>
        <v>0</v>
      </c>
      <c r="L29" s="344">
        <f t="shared" si="1"/>
        <v>-137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446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0</v>
      </c>
      <c r="J32" s="59">
        <f t="shared" si="7"/>
        <v>-583</v>
      </c>
      <c r="K32" s="59">
        <f t="shared" si="7"/>
        <v>0</v>
      </c>
      <c r="L32" s="344">
        <f t="shared" si="1"/>
        <v>-137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858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872</v>
      </c>
      <c r="B38" s="19"/>
      <c r="C38" s="15"/>
      <c r="D38" s="590" t="s">
        <v>862</v>
      </c>
      <c r="E38" s="590"/>
      <c r="F38" s="590"/>
      <c r="G38" s="590"/>
      <c r="H38" s="590"/>
      <c r="I38" s="590"/>
      <c r="J38" s="15" t="s">
        <v>874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H44" sqref="H44"/>
    </sheetView>
  </sheetViews>
  <sheetFormatPr baseColWidth="10" defaultColWidth="10.6640625" defaultRowHeight="12"/>
  <cols>
    <col min="1" max="1" width="4.1640625" style="22" customWidth="1"/>
    <col min="2" max="2" width="31" style="22" customWidth="1"/>
    <col min="3" max="3" width="9.33203125" style="22" customWidth="1"/>
    <col min="4" max="6" width="9.5" style="22" customWidth="1"/>
    <col min="7" max="7" width="8.83203125" style="22" customWidth="1"/>
    <col min="8" max="8" width="15" style="22" customWidth="1"/>
    <col min="9" max="9" width="11" style="22" customWidth="1"/>
    <col min="10" max="10" width="12.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5" style="22" customWidth="1"/>
    <col min="15" max="15" width="13.83203125" style="22" customWidth="1"/>
    <col min="16" max="16" width="12.1640625" style="22" customWidth="1"/>
    <col min="17" max="17" width="13.164062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383</v>
      </c>
      <c r="B2" s="597"/>
      <c r="C2" s="598" t="str">
        <f>'справка №1-БАЛАНС'!E3</f>
        <v>"ХРАБРОВО УИНД 2" 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201456770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5" t="s">
        <v>463</v>
      </c>
      <c r="B5" s="606"/>
      <c r="C5" s="609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2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2" t="s">
        <v>528</v>
      </c>
      <c r="R5" s="602" t="s">
        <v>529</v>
      </c>
    </row>
    <row r="6" spans="1:28" s="100" customFormat="1" ht="60">
      <c r="A6" s="607"/>
      <c r="B6" s="608"/>
      <c r="C6" s="61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3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3"/>
      <c r="R6" s="603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363</v>
      </c>
      <c r="E9" s="189"/>
      <c r="F9" s="189"/>
      <c r="G9" s="74">
        <f>D9+E9-F9</f>
        <v>363</v>
      </c>
      <c r="H9" s="65"/>
      <c r="I9" s="65"/>
      <c r="J9" s="74">
        <f>G9+H9-I9</f>
        <v>363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363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/>
      <c r="E11" s="189"/>
      <c r="F11" s="189"/>
      <c r="G11" s="74">
        <f t="shared" si="2"/>
        <v>0</v>
      </c>
      <c r="H11" s="65"/>
      <c r="I11" s="65"/>
      <c r="J11" s="74">
        <f t="shared" si="3"/>
        <v>0</v>
      </c>
      <c r="K11" s="65"/>
      <c r="L11" s="65"/>
      <c r="M11" s="65"/>
      <c r="N11" s="74">
        <f t="shared" si="4"/>
        <v>0</v>
      </c>
      <c r="O11" s="65"/>
      <c r="P11" s="65"/>
      <c r="Q11" s="74">
        <f t="shared" si="0"/>
        <v>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5185</v>
      </c>
      <c r="E12" s="189"/>
      <c r="F12" s="189"/>
      <c r="G12" s="74">
        <f t="shared" si="2"/>
        <v>5185</v>
      </c>
      <c r="H12" s="65"/>
      <c r="I12" s="65"/>
      <c r="J12" s="74">
        <f t="shared" si="3"/>
        <v>5185</v>
      </c>
      <c r="K12" s="65">
        <v>224</v>
      </c>
      <c r="L12" s="65">
        <v>104</v>
      </c>
      <c r="M12" s="65"/>
      <c r="N12" s="74">
        <f t="shared" si="4"/>
        <v>328</v>
      </c>
      <c r="O12" s="65"/>
      <c r="P12" s="65"/>
      <c r="Q12" s="74">
        <f t="shared" si="0"/>
        <v>328</v>
      </c>
      <c r="R12" s="74">
        <f t="shared" si="1"/>
        <v>4857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333</v>
      </c>
      <c r="E13" s="189"/>
      <c r="F13" s="189"/>
      <c r="G13" s="74">
        <f t="shared" si="2"/>
        <v>333</v>
      </c>
      <c r="H13" s="65"/>
      <c r="I13" s="65"/>
      <c r="J13" s="74">
        <f t="shared" si="3"/>
        <v>333</v>
      </c>
      <c r="K13" s="65">
        <v>55</v>
      </c>
      <c r="L13" s="65">
        <v>17</v>
      </c>
      <c r="M13" s="65"/>
      <c r="N13" s="74">
        <f t="shared" si="4"/>
        <v>72</v>
      </c>
      <c r="O13" s="65"/>
      <c r="P13" s="65"/>
      <c r="Q13" s="74">
        <f t="shared" si="0"/>
        <v>72</v>
      </c>
      <c r="R13" s="74">
        <f t="shared" si="1"/>
        <v>261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854</v>
      </c>
      <c r="B15" s="374" t="s">
        <v>855</v>
      </c>
      <c r="C15" s="456" t="s">
        <v>856</v>
      </c>
      <c r="D15" s="457">
        <v>6</v>
      </c>
      <c r="E15" s="457"/>
      <c r="F15" s="457"/>
      <c r="G15" s="74">
        <f t="shared" si="2"/>
        <v>6</v>
      </c>
      <c r="H15" s="458"/>
      <c r="I15" s="458"/>
      <c r="J15" s="74">
        <f t="shared" si="3"/>
        <v>6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6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5887</v>
      </c>
      <c r="E17" s="194">
        <f>SUM(E9:E16)</f>
        <v>0</v>
      </c>
      <c r="F17" s="194">
        <f>SUM(F9:F16)</f>
        <v>0</v>
      </c>
      <c r="G17" s="74">
        <f t="shared" si="2"/>
        <v>5887</v>
      </c>
      <c r="H17" s="75">
        <f>SUM(H9:H16)</f>
        <v>0</v>
      </c>
      <c r="I17" s="75">
        <f>SUM(I9:I16)</f>
        <v>0</v>
      </c>
      <c r="J17" s="74">
        <f t="shared" si="3"/>
        <v>5887</v>
      </c>
      <c r="K17" s="75">
        <f>SUM(K9:K16)</f>
        <v>279</v>
      </c>
      <c r="L17" s="75">
        <f>SUM(L9:L16)</f>
        <v>121</v>
      </c>
      <c r="M17" s="75">
        <f>SUM(M9:M16)</f>
        <v>0</v>
      </c>
      <c r="N17" s="74">
        <f t="shared" si="4"/>
        <v>400</v>
      </c>
      <c r="O17" s="75">
        <f>SUM(O9:O16)</f>
        <v>0</v>
      </c>
      <c r="P17" s="75">
        <f>SUM(P9:P16)</f>
        <v>0</v>
      </c>
      <c r="Q17" s="74">
        <f t="shared" si="5"/>
        <v>400</v>
      </c>
      <c r="R17" s="74">
        <f t="shared" si="6"/>
        <v>5487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837</v>
      </c>
      <c r="C25" s="376" t="s">
        <v>581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851</v>
      </c>
      <c r="C27" s="380" t="s">
        <v>584</v>
      </c>
      <c r="D27" s="192">
        <f>SUM(D28:D31)</f>
        <v>3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3</v>
      </c>
      <c r="H27" s="70">
        <f t="shared" si="8"/>
        <v>0</v>
      </c>
      <c r="I27" s="70">
        <f t="shared" si="8"/>
        <v>0</v>
      </c>
      <c r="J27" s="71">
        <f t="shared" si="3"/>
        <v>3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3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>
        <v>3</v>
      </c>
      <c r="E29" s="189"/>
      <c r="F29" s="189"/>
      <c r="G29" s="74">
        <f t="shared" si="2"/>
        <v>3</v>
      </c>
      <c r="H29" s="72"/>
      <c r="I29" s="72"/>
      <c r="J29" s="74">
        <f t="shared" si="3"/>
        <v>3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3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 ht="24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852</v>
      </c>
      <c r="C38" s="369" t="s">
        <v>600</v>
      </c>
      <c r="D38" s="194">
        <f>D27+D32+D37</f>
        <v>3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3</v>
      </c>
      <c r="H38" s="75">
        <f t="shared" si="12"/>
        <v>0</v>
      </c>
      <c r="I38" s="75">
        <f t="shared" si="12"/>
        <v>0</v>
      </c>
      <c r="J38" s="74">
        <f t="shared" si="3"/>
        <v>3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5890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5890</v>
      </c>
      <c r="H40" s="438">
        <f t="shared" si="13"/>
        <v>0</v>
      </c>
      <c r="I40" s="438">
        <f t="shared" si="13"/>
        <v>0</v>
      </c>
      <c r="J40" s="438">
        <f t="shared" si="13"/>
        <v>5890</v>
      </c>
      <c r="K40" s="438">
        <f t="shared" si="13"/>
        <v>279</v>
      </c>
      <c r="L40" s="438">
        <f t="shared" si="13"/>
        <v>121</v>
      </c>
      <c r="M40" s="438">
        <f t="shared" si="13"/>
        <v>0</v>
      </c>
      <c r="N40" s="438">
        <f t="shared" si="13"/>
        <v>400</v>
      </c>
      <c r="O40" s="438">
        <f t="shared" si="13"/>
        <v>0</v>
      </c>
      <c r="P40" s="438">
        <f t="shared" si="13"/>
        <v>0</v>
      </c>
      <c r="Q40" s="438">
        <f t="shared" si="13"/>
        <v>400</v>
      </c>
      <c r="R40" s="438">
        <f t="shared" si="13"/>
        <v>5490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870</v>
      </c>
      <c r="C44" s="354"/>
      <c r="D44" s="355"/>
      <c r="E44" s="355"/>
      <c r="F44" s="355"/>
      <c r="G44" s="351"/>
      <c r="H44" s="356" t="s">
        <v>873</v>
      </c>
      <c r="I44" s="356"/>
      <c r="J44" s="356"/>
      <c r="K44" s="611"/>
      <c r="L44" s="611"/>
      <c r="M44" s="611"/>
      <c r="N44" s="611"/>
      <c r="O44" s="600" t="s">
        <v>863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88" workbookViewId="0">
      <selection activeCell="C113" sqref="C113"/>
    </sheetView>
  </sheetViews>
  <sheetFormatPr baseColWidth="10" defaultColWidth="10.6640625" defaultRowHeight="12"/>
  <cols>
    <col min="1" max="1" width="39.1640625" style="22" customWidth="1"/>
    <col min="2" max="2" width="10.5" style="102" customWidth="1"/>
    <col min="3" max="3" width="22.6640625" style="22" customWidth="1"/>
    <col min="4" max="4" width="21.33203125" style="22" customWidth="1"/>
    <col min="5" max="5" width="13.1640625" style="22" customWidth="1"/>
    <col min="6" max="6" width="14.83203125" style="22" customWidth="1"/>
    <col min="7" max="26" width="10.6640625" style="22" hidden="1" customWidth="1"/>
    <col min="27" max="16384" width="10.664062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"ХРАБРОВО УИНД 2" ООД</v>
      </c>
      <c r="C3" s="619"/>
      <c r="D3" s="526" t="s">
        <v>2</v>
      </c>
      <c r="E3" s="107">
        <f>'справка №1-БАЛАНС'!H3</f>
        <v>201456770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 ht="24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 ht="24">
      <c r="A10" s="393" t="s">
        <v>616</v>
      </c>
      <c r="B10" s="395"/>
      <c r="C10" s="104"/>
      <c r="D10" s="104"/>
      <c r="E10" s="120"/>
      <c r="F10" s="106"/>
    </row>
    <row r="11" spans="1:15" ht="24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 ht="24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 ht="24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99</v>
      </c>
      <c r="D28" s="108">
        <v>99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 ht="24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99</v>
      </c>
      <c r="D43" s="104">
        <f>D24+D28+D29+D31+D30+D32+D33+D38</f>
        <v>99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99</v>
      </c>
      <c r="D44" s="103">
        <f>D43+D21+D19+D9</f>
        <v>99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 ht="24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1695</v>
      </c>
      <c r="D52" s="103">
        <f>SUM(D53:D55)</f>
        <v>0</v>
      </c>
      <c r="E52" s="119">
        <f>C52-D52</f>
        <v>1695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>
        <v>1695</v>
      </c>
      <c r="D53" s="108"/>
      <c r="E53" s="119">
        <f>C53-D53</f>
        <v>1695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4090</v>
      </c>
      <c r="D56" s="103">
        <f>D57+D59</f>
        <v>0</v>
      </c>
      <c r="E56" s="119">
        <f t="shared" si="1"/>
        <v>4090</v>
      </c>
      <c r="F56" s="103">
        <f>F57+F59</f>
        <v>4640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>
        <v>4090</v>
      </c>
      <c r="D57" s="108"/>
      <c r="E57" s="119">
        <f t="shared" si="1"/>
        <v>4090</v>
      </c>
      <c r="F57" s="108">
        <v>4640</v>
      </c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 ht="24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 ht="24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5785</v>
      </c>
      <c r="D66" s="103">
        <f>D52+D56+D61+D62+D63+D64</f>
        <v>0</v>
      </c>
      <c r="E66" s="119">
        <f t="shared" si="1"/>
        <v>5785</v>
      </c>
      <c r="F66" s="103">
        <f>F52+F56+F61+F62+F63+F64</f>
        <v>4640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 ht="24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8</v>
      </c>
      <c r="D71" s="105">
        <f>SUM(D72:D74)</f>
        <v>8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>
        <v>8</v>
      </c>
      <c r="D72" s="108">
        <v>8</v>
      </c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11</v>
      </c>
      <c r="D85" s="104">
        <f>SUM(D86:D90)+D94</f>
        <v>11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2</v>
      </c>
      <c r="D87" s="108">
        <v>2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/>
      <c r="D89" s="108"/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9</v>
      </c>
      <c r="D90" s="103">
        <f>SUM(D91:D93)</f>
        <v>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9</v>
      </c>
      <c r="D92" s="108">
        <v>9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 ht="24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9</v>
      </c>
      <c r="D95" s="108">
        <v>9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28</v>
      </c>
      <c r="D96" s="104">
        <f>D85+D80+D75+D71+D95</f>
        <v>28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5813</v>
      </c>
      <c r="D97" s="104">
        <f>D96+D68+D66</f>
        <v>28</v>
      </c>
      <c r="E97" s="104">
        <f>E96+E68+E66</f>
        <v>5785</v>
      </c>
      <c r="F97" s="104">
        <f>F96+F68+F66</f>
        <v>4640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>
        <v>37</v>
      </c>
      <c r="D104" s="108">
        <v>91</v>
      </c>
      <c r="E104" s="108">
        <v>65</v>
      </c>
      <c r="F104" s="125">
        <f>C104+D104-E104</f>
        <v>63</v>
      </c>
    </row>
    <row r="105" spans="1:27">
      <c r="A105" s="412" t="s">
        <v>775</v>
      </c>
      <c r="B105" s="395" t="s">
        <v>776</v>
      </c>
      <c r="C105" s="103">
        <f>SUM(C102:C104)</f>
        <v>37</v>
      </c>
      <c r="D105" s="103">
        <f>SUM(D102:D104)</f>
        <v>91</v>
      </c>
      <c r="E105" s="103">
        <f>SUM(E102:E104)</f>
        <v>65</v>
      </c>
      <c r="F105" s="103">
        <f>SUM(F102:F104)</f>
        <v>63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867</v>
      </c>
      <c r="B109" s="613"/>
      <c r="C109" s="613" t="s">
        <v>862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863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D31" sqref="D31"/>
    </sheetView>
  </sheetViews>
  <sheetFormatPr baseColWidth="10" defaultColWidth="10.6640625" defaultRowHeight="12"/>
  <cols>
    <col min="1" max="1" width="52.6640625" style="107" customWidth="1"/>
    <col min="2" max="2" width="9.1640625" style="524" customWidth="1"/>
    <col min="3" max="3" width="12.83203125" style="107" customWidth="1"/>
    <col min="4" max="4" width="12.6640625" style="107" customWidth="1"/>
    <col min="5" max="5" width="12.83203125" style="107" customWidth="1"/>
    <col min="6" max="6" width="11.5" style="107" customWidth="1"/>
    <col min="7" max="7" width="12.5" style="107" customWidth="1"/>
    <col min="8" max="8" width="14.164062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"ХРАБРОВО УИНД 2" 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201456770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>
        <v>3000</v>
      </c>
      <c r="E12" s="98"/>
      <c r="F12" s="98">
        <v>3000</v>
      </c>
      <c r="G12" s="98"/>
      <c r="H12" s="98"/>
      <c r="I12" s="434">
        <f>F12+G12-H12</f>
        <v>3000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3000</v>
      </c>
      <c r="E17" s="85">
        <f t="shared" si="1"/>
        <v>0</v>
      </c>
      <c r="F17" s="85">
        <f t="shared" si="1"/>
        <v>3000</v>
      </c>
      <c r="G17" s="85">
        <f t="shared" si="1"/>
        <v>0</v>
      </c>
      <c r="H17" s="85">
        <f t="shared" si="1"/>
        <v>0</v>
      </c>
      <c r="I17" s="434">
        <f t="shared" si="0"/>
        <v>3000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 ht="24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779</v>
      </c>
      <c r="B30" s="623" t="s">
        <v>868</v>
      </c>
      <c r="C30" s="623"/>
      <c r="D30" s="459" t="s">
        <v>818</v>
      </c>
      <c r="E30" s="622" t="s">
        <v>864</v>
      </c>
      <c r="F30" s="622"/>
      <c r="G30" s="622"/>
      <c r="H30" s="420" t="s">
        <v>780</v>
      </c>
      <c r="I30" s="622" t="s">
        <v>865</v>
      </c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27" workbookViewId="0">
      <selection activeCell="A152" sqref="A152"/>
    </sheetView>
  </sheetViews>
  <sheetFormatPr baseColWidth="10" defaultColWidth="10.6640625" defaultRowHeight="12.75"/>
  <cols>
    <col min="1" max="1" width="42" style="509" customWidth="1"/>
    <col min="2" max="2" width="8.1640625" style="519" customWidth="1"/>
    <col min="3" max="3" width="19.6640625" style="509" customWidth="1"/>
    <col min="4" max="4" width="20.164062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"ХРАБРОВО УИНД 2" ООД</v>
      </c>
      <c r="C5" s="627"/>
      <c r="D5" s="627"/>
      <c r="E5" s="570" t="s">
        <v>2</v>
      </c>
      <c r="F5" s="451">
        <f>'справка №1-БАЛАНС'!H3</f>
        <v>201456770</v>
      </c>
    </row>
    <row r="6" spans="1:15" ht="15" customHeight="1">
      <c r="A6" s="27" t="s">
        <v>821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63.75">
      <c r="A8" s="31" t="s">
        <v>822</v>
      </c>
      <c r="B8" s="32" t="s">
        <v>8</v>
      </c>
      <c r="C8" s="33" t="s">
        <v>823</v>
      </c>
      <c r="D8" s="33" t="s">
        <v>824</v>
      </c>
      <c r="E8" s="33" t="s">
        <v>825</v>
      </c>
      <c r="F8" s="33" t="s">
        <v>826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827</v>
      </c>
      <c r="B10" s="35"/>
      <c r="C10" s="429"/>
      <c r="D10" s="429"/>
      <c r="E10" s="429"/>
      <c r="F10" s="429"/>
    </row>
    <row r="11" spans="1:15" ht="18" customHeight="1">
      <c r="A11" s="36" t="s">
        <v>828</v>
      </c>
      <c r="B11" s="37"/>
      <c r="C11" s="429"/>
      <c r="D11" s="429"/>
      <c r="E11" s="429"/>
      <c r="F11" s="429"/>
    </row>
    <row r="12" spans="1:15" ht="14.25" customHeight="1">
      <c r="A12" s="36" t="s">
        <v>829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830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831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832</v>
      </c>
      <c r="B28" s="40"/>
      <c r="C28" s="429"/>
      <c r="D28" s="429"/>
      <c r="E28" s="429"/>
      <c r="F28" s="442"/>
    </row>
    <row r="29" spans="1:16" ht="25.5">
      <c r="A29" s="36" t="s">
        <v>866</v>
      </c>
      <c r="B29" s="40"/>
      <c r="C29" s="441">
        <v>3000</v>
      </c>
      <c r="D29" s="441">
        <v>5.18</v>
      </c>
      <c r="E29" s="441"/>
      <c r="F29" s="443">
        <f>C29-E29</f>
        <v>3000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833</v>
      </c>
      <c r="C44" s="429">
        <f>SUM(C29:C43)</f>
        <v>3000</v>
      </c>
      <c r="D44" s="429"/>
      <c r="E44" s="429">
        <f>SUM(E29:E43)</f>
        <v>0</v>
      </c>
      <c r="F44" s="442">
        <f>SUM(F29:F43)</f>
        <v>3000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834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835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836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837</v>
      </c>
      <c r="B78" s="39" t="s">
        <v>838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839</v>
      </c>
      <c r="B79" s="39" t="s">
        <v>840</v>
      </c>
      <c r="C79" s="429">
        <f>C78+C61+C44+C27</f>
        <v>3000</v>
      </c>
      <c r="D79" s="429"/>
      <c r="E79" s="429">
        <f>E78+E61+E44+E27</f>
        <v>0</v>
      </c>
      <c r="F79" s="442">
        <f>F78+F61+F44+F27</f>
        <v>3000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841</v>
      </c>
      <c r="B80" s="39"/>
      <c r="C80" s="429"/>
      <c r="D80" s="429"/>
      <c r="E80" s="429"/>
      <c r="F80" s="442"/>
    </row>
    <row r="81" spans="1:6" ht="14.25" customHeight="1">
      <c r="A81" s="36" t="s">
        <v>828</v>
      </c>
      <c r="B81" s="40"/>
      <c r="C81" s="429"/>
      <c r="D81" s="429"/>
      <c r="E81" s="429"/>
      <c r="F81" s="442"/>
    </row>
    <row r="82" spans="1:6">
      <c r="A82" s="36" t="s">
        <v>829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830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842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832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843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834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844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836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837</v>
      </c>
      <c r="B148" s="39" t="s">
        <v>845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846</v>
      </c>
      <c r="B149" s="39" t="s">
        <v>847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869</v>
      </c>
      <c r="B151" s="453"/>
      <c r="C151" s="629" t="s">
        <v>862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863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№4-ОСК'!Druckbereich</vt:lpstr>
      <vt:lpstr>'справка №8'!Druckbereich</vt:lpstr>
      <vt:lpstr>'справка №1-БАЛАНС'!Drucktitel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Milena Hambardzhieva</cp:lastModifiedBy>
  <cp:lastPrinted>2004-04-16T15:23:12Z</cp:lastPrinted>
  <dcterms:created xsi:type="dcterms:W3CDTF">2000-06-29T12:02:40Z</dcterms:created>
  <dcterms:modified xsi:type="dcterms:W3CDTF">2016-07-29T09:46:12Z</dcterms:modified>
</cp:coreProperties>
</file>