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9200" windowHeight="11745" tabRatio="862" activeTab="5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62" i="1" l="1"/>
  <c r="H68" i="1"/>
  <c r="G68" i="1"/>
  <c r="C19" i="2" l="1"/>
  <c r="H27" i="1"/>
  <c r="G27" i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33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28" i="2" s="1"/>
  <c r="C33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J21" i="5" s="1"/>
  <c r="G22" i="5"/>
  <c r="G23" i="5"/>
  <c r="G24" i="5"/>
  <c r="J24" i="5" s="1"/>
  <c r="G16" i="5"/>
  <c r="J16" i="5" s="1"/>
  <c r="J20" i="5"/>
  <c r="J22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R20" i="5"/>
  <c r="Q23" i="5"/>
  <c r="R23" i="5" s="1"/>
  <c r="G10" i="5"/>
  <c r="J10" i="5" s="1"/>
  <c r="G11" i="5"/>
  <c r="J11" i="5" s="1"/>
  <c r="G12" i="5"/>
  <c r="J12" i="5" s="1"/>
  <c r="G13" i="5"/>
  <c r="G14" i="5"/>
  <c r="G9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R21" i="5" l="1"/>
  <c r="E71" i="6"/>
  <c r="R24" i="5"/>
  <c r="C43" i="3"/>
  <c r="C45" i="3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Q38" i="5"/>
  <c r="R33" i="5"/>
  <c r="D55" i="1"/>
  <c r="F149" i="8"/>
  <c r="I26" i="7"/>
  <c r="D44" i="6"/>
  <c r="E38" i="6"/>
  <c r="C96" i="6"/>
  <c r="D97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G34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R25" i="5" l="1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<sst xmlns="http://schemas.openxmlformats.org/spreadsheetml/2006/main" count="1061" uniqueCount="873">
  <si>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</si>
  <si>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</si>
  <si>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</si>
  <si>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</si>
  <si>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</si>
  <si>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</si>
  <si>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</si>
  <si>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</si>
  <si>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</si>
  <si>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</si>
  <si>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</si>
  <si>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</si>
  <si>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</si>
  <si>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</si>
  <si>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</si>
  <si>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</si>
  <si>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</si>
  <si>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</si>
  <si>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</si>
  <si>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</si>
  <si>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</si>
  <si>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</si>
  <si>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</si>
  <si>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</si>
  <si>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</si>
  <si>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</si>
  <si>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</si>
  <si>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</si>
  <si>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</si>
  <si>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</si>
  <si>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</si>
  <si>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</si>
  <si>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</si>
  <si>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</si>
  <si>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</si>
  <si>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</si>
  <si>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</si>
  <si>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</si>
  <si>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</si>
  <si>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</si>
  <si>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</si>
  <si>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</si>
  <si>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</si>
  <si>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</si>
  <si>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</si>
  <si>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</si>
  <si>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</si>
  <si>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</si>
  <si>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</si>
  <si>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</si>
  <si>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</si>
  <si>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</si>
  <si>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</si>
  <si>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</si>
  <si>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</si>
  <si>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</si>
  <si>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</si>
  <si>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</si>
  <si>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</si>
  <si>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</si>
  <si>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</si>
  <si>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</si>
  <si>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</si>
  <si>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</si>
  <si>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</si>
  <si>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</si>
  <si>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</si>
  <si>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</si>
  <si>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</si>
  <si>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</si>
  <si>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</si>
  <si>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</si>
  <si>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</si>
  <si>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</si>
  <si>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</si>
  <si>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</si>
  <si>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</si>
  <si>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</si>
  <si>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</si>
  <si>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</si>
  <si>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</si>
  <si>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</si>
  <si>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</si>
  <si>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</si>
  <si>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</si>
  <si>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</si>
  <si>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</si>
  <si>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</si>
  <si>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</si>
  <si>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</si>
  <si>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</si>
  <si>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</si>
  <si>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</si>
  <si>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</si>
  <si>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</si>
  <si>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</si>
  <si>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</si>
  <si>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</si>
  <si>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</si>
  <si>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</si>
  <si>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</si>
  <si>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</si>
  <si>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</si>
  <si>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</si>
  <si>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</si>
  <si>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</si>
  <si>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</si>
  <si>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</si>
  <si>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</si>
  <si>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</si>
  <si>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</si>
  <si>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</si>
  <si>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</si>
  <si>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</si>
  <si>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</si>
  <si>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</si>
  <si>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</si>
  <si>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</si>
  <si>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</si>
  <si>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</si>
  <si>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</si>
  <si>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</si>
  <si>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</si>
  <si>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</si>
  <si>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</si>
  <si>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</si>
  <si>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</si>
  <si>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</si>
  <si>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</si>
  <si>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</si>
  <si>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</si>
  <si>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</si>
  <si>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</si>
  <si>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</si>
  <si>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</si>
  <si>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</si>
  <si>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</si>
  <si>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</si>
  <si>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</si>
  <si>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</si>
  <si>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</si>
  <si>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</si>
  <si>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</si>
  <si>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</si>
  <si>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</si>
  <si>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</si>
  <si>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</si>
  <si>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</si>
  <si>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</si>
  <si>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</si>
  <si>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</si>
  <si>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</si>
  <si>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</si>
  <si>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</si>
  <si>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</si>
  <si>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</si>
  <si>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</si>
  <si>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</si>
  <si>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</si>
  <si>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</si>
  <si>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</si>
  <si>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</si>
  <si>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</si>
  <si>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</si>
  <si>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</si>
  <si>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</si>
  <si>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</si>
  <si>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</si>
  <si>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</si>
  <si>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</si>
  <si>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</si>
  <si>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</si>
  <si>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</si>
  <si>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</si>
  <si>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</si>
  <si>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</si>
  <si>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</si>
  <si>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</si>
  <si>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</si>
  <si>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</si>
  <si>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</si>
  <si>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</si>
  <si>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</si>
  <si>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</si>
  <si>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</si>
  <si>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</si>
  <si>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</si>
  <si>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</si>
  <si>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</si>
  <si>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</si>
  <si>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</si>
  <si>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</si>
  <si>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</si>
  <si>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</si>
  <si>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</si>
  <si>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</si>
  <si>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</si>
  <si>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</si>
  <si>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</si>
  <si>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</si>
  <si>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</si>
  <si>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</si>
  <si>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</si>
  <si>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</si>
  <si>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</si>
  <si>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</si>
  <si>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</si>
  <si>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</si>
  <si>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</si>
  <si>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</si>
  <si>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</si>
  <si>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</si>
  <si>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</si>
  <si>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</si>
  <si>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</si>
  <si>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</si>
  <si>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</si>
  <si>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</si>
  <si>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</si>
  <si>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</si>
  <si>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</si>
  <si>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</si>
  <si>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</si>
  <si>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</si>
  <si>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</si>
  <si>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</si>
  <si>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</si>
  <si>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</si>
  <si>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</si>
  <si>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</si>
  <si>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</si>
  <si>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</si>
  <si>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</si>
  <si>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</si>
  <si>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</si>
  <si>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</si>
  <si>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</si>
  <si>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</si>
  <si>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</si>
  <si>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</si>
  <si>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</si>
  <si>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</si>
  <si>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</si>
  <si>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</si>
  <si>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</si>
  <si>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</si>
  <si>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</si>
  <si>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</si>
  <si>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</si>
  <si>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</si>
  <si>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</si>
  <si>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</si>
  <si>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</si>
  <si>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</si>
  <si>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</si>
  <si>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</si>
  <si>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</si>
  <si>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</si>
  <si>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</si>
  <si>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</si>
  <si>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</si>
  <si>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</si>
  <si>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</si>
  <si>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</si>
  <si>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</si>
  <si>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</si>
  <si>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</si>
  <si>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</si>
  <si>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</si>
  <si>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</si>
  <si>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</si>
  <si>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</si>
  <si>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</si>
  <si>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</si>
  <si>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</si>
  <si>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</si>
  <si>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</si>
  <si>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</si>
  <si>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</si>
  <si>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</si>
  <si>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</si>
  <si>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</si>
  <si>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</si>
  <si>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</si>
  <si>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</si>
  <si>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</si>
  <si>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</si>
  <si>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</si>
  <si>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</si>
  <si>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</si>
  <si>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</si>
  <si>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</si>
  <si>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</si>
  <si>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</si>
  <si>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</si>
  <si>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</si>
  <si>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</si>
  <si>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</si>
  <si>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</si>
  <si>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</si>
  <si>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</si>
  <si>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</si>
  <si>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</si>
  <si>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</si>
  <si>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</si>
  <si>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</si>
  <si>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</si>
  <si>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</si>
  <si>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</si>
  <si>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</si>
  <si>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</si>
  <si>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</si>
  <si>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</si>
  <si>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</si>
  <si>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</si>
  <si>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</si>
  <si>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</si>
  <si>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</si>
  <si>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</si>
  <si>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</si>
  <si>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</si>
  <si>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</si>
  <si>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</si>
  <si>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</si>
  <si>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</si>
  <si>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</si>
  <si>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</si>
  <si>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</si>
  <si>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</si>
  <si>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</si>
  <si>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</si>
  <si>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</si>
  <si>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</si>
  <si>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</si>
  <si>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</si>
  <si>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</si>
  <si>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</si>
  <si>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</si>
  <si>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</si>
  <si>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</si>
  <si>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</si>
  <si>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</si>
  <si>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</si>
  <si>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</si>
  <si>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</si>
  <si>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</si>
  <si>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</si>
  <si>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</si>
  <si>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</si>
  <si>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</si>
  <si>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</si>
  <si>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</si>
  <si>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</si>
  <si>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</si>
  <si>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</si>
  <si>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</si>
  <si>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</si>
  <si>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</si>
  <si>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</si>
  <si>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</si>
  <si>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</si>
  <si>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</si>
  <si>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</si>
  <si>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</si>
  <si>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</si>
  <si>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</si>
  <si>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</si>
  <si>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</si>
  <si>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</si>
  <si>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</si>
  <si>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</si>
  <si>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</si>
  <si>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</si>
  <si>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</si>
  <si>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</si>
  <si>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</si>
  <si>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</si>
  <si>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</si>
  <si>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</si>
  <si>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</si>
  <si>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</si>
  <si>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</si>
  <si>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</si>
  <si>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</si>
  <si>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</si>
  <si>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</si>
  <si>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</si>
  <si>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</si>
  <si>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</si>
  <si>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</si>
  <si>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</si>
  <si>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</si>
  <si>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</si>
  <si>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</si>
  <si>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</si>
  <si>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</si>
  <si>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</si>
  <si>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</si>
  <si>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</si>
  <si>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</si>
  <si>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</si>
  <si>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</si>
  <si>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</si>
  <si>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</si>
  <si>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</si>
  <si>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</si>
  <si>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</si>
  <si>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</si>
  <si>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</si>
  <si>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</si>
  <si>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</si>
  <si>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</si>
  <si>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</si>
  <si>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</si>
  <si>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</si>
  <si>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</si>
  <si>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</si>
  <si>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</si>
  <si>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</si>
  <si>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</si>
  <si>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</si>
  <si>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</si>
  <si>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</si>
  <si>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</si>
  <si>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</si>
  <si>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</si>
  <si>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</si>
  <si>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</si>
  <si>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</si>
  <si>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</si>
  <si>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</si>
  <si>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</si>
  <si>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</si>
  <si>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</si>
  <si>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</si>
  <si>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</si>
  <si>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</si>
  <si>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</si>
  <si>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</si>
  <si>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</si>
  <si>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</si>
  <si>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</si>
  <si>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</si>
  <si>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</si>
  <si>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</si>
  <si>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</si>
  <si>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</si>
  <si>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</si>
  <si>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</si>
  <si>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</si>
  <si>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</si>
  <si>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</si>
  <si>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</si>
  <si>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</si>
  <si>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</si>
  <si>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</si>
  <si>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</si>
  <si>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</si>
  <si>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</si>
  <si>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</si>
  <si>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</si>
  <si>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</si>
  <si>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</si>
  <si>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</si>
  <si>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</si>
  <si>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</si>
  <si>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</si>
  <si>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</si>
  <si>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</si>
  <si>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</si>
  <si>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</si>
  <si>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</si>
  <si>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</si>
  <si>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</si>
  <si>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</si>
  <si>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</si>
  <si>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</si>
  <si>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</si>
  <si>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</si>
  <si>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</si>
  <si>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</si>
  <si>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</si>
  <si>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</si>
  <si>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</si>
  <si>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</si>
  <si>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</si>
  <si>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</si>
  <si>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</si>
  <si>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</si>
  <si>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</si>
  <si>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</si>
  <si>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</si>
  <si>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</si>
  <si>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</si>
  <si>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</si>
  <si>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</si>
  <si>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</si>
  <si>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</si>
  <si>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</si>
  <si>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</si>
  <si>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</si>
  <si>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</si>
  <si>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</si>
  <si>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</si>
  <si>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</si>
  <si>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</si>
  <si>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</si>
  <si>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</si>
  <si>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</si>
  <si>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</si>
  <si>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</si>
  <si>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</si>
  <si>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</si>
  <si>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</si>
  <si>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</si>
  <si>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</si>
  <si>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</si>
  <si>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</si>
  <si>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</si>
  <si>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</si>
  <si>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</si>
  <si>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</si>
  <si>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</si>
  <si>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</si>
  <si>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</si>
  <si>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</si>
  <si>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</si>
  <si>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</si>
  <si>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</si>
  <si>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</si>
  <si>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</si>
  <si>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</si>
  <si>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</si>
  <si>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</si>
  <si>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</si>
  <si>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</si>
  <si>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</si>
  <si>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</si>
  <si>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</si>
  <si>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</si>
  <si>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</si>
  <si>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</si>
  <si>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</si>
  <si>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</si>
  <si>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</si>
  <si>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</si>
  <si>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</si>
  <si>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</si>
  <si>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</si>
  <si>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</si>
  <si>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</si>
  <si>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</si>
  <si>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</si>
  <si>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</si>
  <si>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</si>
  <si>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</si>
  <si>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</si>
  <si>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</si>
  <si>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</si>
  <si>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</si>
  <si>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</si>
  <si>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</si>
  <si>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</si>
  <si>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</si>
  <si>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</si>
  <si>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</si>
  <si>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</si>
  <si>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</si>
  <si>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</si>
  <si>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</si>
  <si>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</si>
  <si>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</si>
  <si>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</si>
  <si>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</si>
  <si>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</si>
  <si>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</si>
  <si>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</si>
  <si>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</si>
  <si>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</si>
  <si>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</si>
  <si>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</si>
  <si>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</si>
  <si>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</si>
  <si>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</si>
  <si>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</si>
  <si>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</si>
  <si>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</si>
  <si>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</si>
  <si>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</si>
  <si>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</si>
  <si>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</si>
  <si>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</si>
  <si>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</si>
  <si>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</si>
  <si>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</si>
  <si>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</si>
  <si>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</si>
  <si>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</si>
  <si>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</si>
  <si>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</si>
  <si>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</si>
  <si>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</si>
  <si>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</si>
  <si>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</si>
  <si>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</si>
  <si>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</si>
  <si>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</si>
  <si>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</si>
  <si>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</si>
  <si>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</si>
  <si>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</si>
  <si>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</si>
  <si>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</si>
  <si>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</si>
  <si>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</si>
  <si>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</si>
  <si>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</si>
  <si>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</si>
  <si>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</si>
  <si>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</si>
  <si>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</si>
  <si>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</si>
  <si>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</si>
  <si>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</si>
  <si>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</si>
  <si>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</si>
  <si>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</si>
  <si>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</si>
  <si>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</si>
  <si>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</si>
  <si>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</si>
  <si>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</si>
  <si>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</si>
  <si>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</si>
  <si>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</si>
  <si>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</si>
  <si>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</si>
  <si>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</si>
  <si>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</si>
  <si>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</si>
  <si>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</si>
  <si>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</si>
  <si>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</si>
  <si>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</si>
  <si>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</si>
  <si>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</si>
  <si>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</si>
  <si>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</si>
  <si>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</si>
  <si>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</si>
  <si>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</si>
  <si>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</si>
  <si>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</si>
  <si>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</si>
  <si>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</si>
  <si>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</si>
  <si>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</si>
  <si>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</si>
  <si>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</si>
  <si>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</si>
  <si>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</si>
  <si>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</si>
  <si>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</si>
  <si>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</si>
  <si>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</si>
  <si>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</si>
  <si>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</si>
  <si>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</si>
  <si>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</si>
  <si>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</si>
  <si>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</si>
  <si>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</si>
  <si>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</si>
  <si>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</si>
  <si>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</si>
  <si>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</si>
  <si>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</si>
  <si>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</si>
  <si>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</si>
  <si>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</si>
  <si>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</si>
  <si>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</si>
  <si>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</si>
  <si>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</si>
  <si>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</si>
  <si>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</si>
  <si>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</si>
  <si>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</si>
  <si>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</si>
  <si>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</si>
  <si>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</si>
  <si>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</si>
  <si>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</si>
  <si>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</si>
  <si>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</si>
  <si>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</si>
  <si>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</si>
  <si>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</si>
  <si>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</si>
  <si>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</si>
  <si>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</si>
  <si>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</si>
  <si>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</si>
  <si>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</si>
  <si>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</si>
  <si>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</si>
  <si>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</si>
  <si>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</si>
  <si>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</si>
  <si>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</si>
  <si>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</si>
  <si>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</si>
  <si>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</si>
  <si>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</si>
  <si>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</si>
  <si>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</si>
  <si>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</si>
  <si>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</si>
  <si>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</si>
  <si>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</si>
  <si>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</si>
  <si>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</si>
  <si>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</si>
  <si>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</si>
  <si>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</si>
  <si>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</si>
  <si>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</si>
  <si>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</si>
  <si>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</si>
  <si>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</si>
  <si>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</si>
  <si>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</si>
  <si>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</si>
  <si>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</si>
  <si>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</si>
  <si>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</si>
  <si>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</si>
  <si>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</si>
  <si>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</si>
  <si>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</si>
  <si>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</si>
  <si>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</si>
  <si>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</si>
  <si>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</si>
  <si>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</si>
  <si>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</si>
  <si>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</si>
  <si>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</si>
  <si>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</si>
  <si>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</si>
  <si>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</si>
  <si>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</si>
  <si>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</si>
  <si>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</si>
  <si>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</si>
  <si>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</si>
  <si>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</si>
  <si>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</si>
  <si>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</si>
  <si>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</si>
  <si>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</si>
  <si>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</si>
  <si>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</si>
  <si>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</si>
  <si>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</si>
  <si>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</si>
  <si>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</si>
  <si>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</si>
  <si>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</si>
  <si>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</si>
  <si>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</si>
  <si>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</si>
  <si>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</si>
  <si>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</si>
  <si>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</si>
  <si>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</si>
  <si>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</si>
  <si>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</si>
  <si>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</si>
  <si>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</si>
  <si>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</si>
  <si>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</si>
  <si>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</si>
  <si>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</si>
  <si>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</si>
  <si>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</si>
  <si>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</si>
  <si>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</si>
  <si>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</si>
  <si>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</si>
  <si>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</si>
  <si>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</si>
  <si>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</si>
  <si>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</si>
  <si>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</si>
  <si>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</si>
  <si>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</si>
  <si>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</si>
  <si>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</si>
  <si>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</si>
  <si>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</si>
  <si>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</si>
  <si>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</si>
  <si>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</si>
  <si>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</si>
  <si>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</si>
  <si>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</si>
  <si>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</si>
  <si>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</si>
  <si>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</si>
  <si>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</si>
  <si>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</si>
  <si>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</si>
  <si>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</si>
  <si>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</si>
  <si>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</si>
  <si>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</si>
  <si>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</si>
  <si>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</si>
  <si>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</si>
  <si>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</si>
  <si>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</si>
  <si>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</si>
  <si>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</si>
  <si>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</si>
  <si>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</si>
  <si>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</si>
  <si>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</si>
  <si>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</si>
  <si>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</si>
  <si>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</si>
  <si>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</si>
  <si>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</si>
  <si>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</si>
  <si>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</si>
  <si>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</si>
  <si>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</si>
  <si>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</si>
  <si>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</si>
  <si>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</si>
  <si>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</si>
  <si>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</si>
  <si>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</si>
  <si>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</si>
  <si>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</si>
  <si>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</si>
  <si>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</si>
  <si>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</si>
  <si>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</si>
  <si>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</si>
  <si>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</si>
  <si>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</si>
  <si>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</si>
  <si>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</si>
  <si>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</si>
  <si>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</si>
  <si>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</si>
  <si>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</si>
  <si>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</si>
  <si>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</si>
  <si>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</si>
  <si>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</si>
  <si>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</si>
  <si>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</si>
  <si>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</si>
  <si>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</si>
  <si>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</si>
  <si>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</si>
  <si>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</si>
  <si>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</si>
  <si>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</si>
  <si>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</si>
  <si>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6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</si>
</sst>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B63" zoomScaleNormal="100" workbookViewId="0">
      <selection activeCell="G53" sqref="G5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200310517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>
        <v>27</v>
      </c>
      <c r="D12" s="151">
        <v>28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5808</v>
      </c>
      <c r="D13" s="151">
        <v>5953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1</v>
      </c>
      <c r="D18" s="151">
        <v>1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5839</v>
      </c>
      <c r="D19" s="155">
        <f>SUM(D11:D18)</f>
        <v>5985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471</v>
      </c>
      <c r="D23" s="151">
        <v>484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471</v>
      </c>
      <c r="D27" s="155">
        <f>SUM(D23:D26)</f>
        <v>484</v>
      </c>
      <c r="E27" s="253" t="s">
        <v>83</v>
      </c>
      <c r="F27" s="242" t="s">
        <v>84</v>
      </c>
      <c r="G27" s="154">
        <f>SUM(G28:G30)</f>
        <v>1242</v>
      </c>
      <c r="H27" s="154">
        <f>SUM(H28:H30)</f>
        <v>929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1297</v>
      </c>
      <c r="H28" s="152">
        <v>984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-55</v>
      </c>
      <c r="H29" s="316">
        <v>-55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223</v>
      </c>
      <c r="H31" s="152">
        <v>313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1465</v>
      </c>
      <c r="H33" s="154">
        <f>H27+H31+H32</f>
        <v>1242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1470</v>
      </c>
      <c r="H36" s="154">
        <f>H25+H17+H33</f>
        <v>1247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65</v>
      </c>
      <c r="H48" s="152">
        <v>64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65</v>
      </c>
      <c r="H49" s="154">
        <f>SUM(H43:H48)</f>
        <v>64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38</v>
      </c>
      <c r="H53" s="152">
        <v>34</v>
      </c>
    </row>
    <row r="54" spans="1:18" ht="15">
      <c r="A54" s="235" t="s">
        <v>166</v>
      </c>
      <c r="B54" s="249" t="s">
        <v>167</v>
      </c>
      <c r="C54" s="151">
        <v>3</v>
      </c>
      <c r="D54" s="151">
        <v>3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6313</v>
      </c>
      <c r="D55" s="155">
        <f>D19+D20+D21+D27+D32+D45+D51+D53+D54</f>
        <v>6472</v>
      </c>
      <c r="E55" s="237" t="s">
        <v>172</v>
      </c>
      <c r="F55" s="261" t="s">
        <v>173</v>
      </c>
      <c r="G55" s="154">
        <f>G49+G51+G52+G53+G54</f>
        <v>103</v>
      </c>
      <c r="H55" s="154">
        <f>H49+H51+H52+H53+H54</f>
        <v>98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5119</v>
      </c>
      <c r="H61" s="154">
        <f>SUM(H62:H68)</f>
        <v>5526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5042</v>
      </c>
      <c r="H62" s="152">
        <f>8+5315</f>
        <v>5323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42</v>
      </c>
      <c r="H64" s="152">
        <v>163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276</v>
      </c>
      <c r="D68" s="151">
        <v>198</v>
      </c>
      <c r="E68" s="237" t="s">
        <v>213</v>
      </c>
      <c r="F68" s="242" t="s">
        <v>214</v>
      </c>
      <c r="G68" s="152">
        <f>15+20</f>
        <v>35</v>
      </c>
      <c r="H68" s="152">
        <f>28+12</f>
        <v>40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4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5122</v>
      </c>
      <c r="H71" s="161">
        <f>H59+H60+H61+H69+H70</f>
        <v>5530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276</v>
      </c>
      <c r="D75" s="155">
        <f>SUM(D67:D74)</f>
        <v>198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5122</v>
      </c>
      <c r="H79" s="162">
        <f>H71+H74+H75+H76</f>
        <v>5530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59</v>
      </c>
      <c r="D88" s="151">
        <v>103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59</v>
      </c>
      <c r="D91" s="155">
        <f>SUM(D87:D90)</f>
        <v>103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47</v>
      </c>
      <c r="D92" s="151">
        <v>102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382</v>
      </c>
      <c r="D93" s="155">
        <f>D64+D75+D84+D91+D92</f>
        <v>403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6695</v>
      </c>
      <c r="D94" s="164">
        <f>D93+D55</f>
        <v>6875</v>
      </c>
      <c r="E94" s="449" t="s">
        <v>270</v>
      </c>
      <c r="F94" s="289" t="s">
        <v>271</v>
      </c>
      <c r="G94" s="165">
        <f>G36+G39+G55+G79</f>
        <v>6695</v>
      </c>
      <c r="H94" s="165">
        <f>H36+H39+H55+H79</f>
        <v>6875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topLeftCell="A7" workbookViewId="0">
      <selection activeCell="D28" sqref="D28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6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200310517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5</v>
      </c>
      <c r="D9" s="46">
        <v>6</v>
      </c>
      <c r="E9" s="298" t="s">
        <v>285</v>
      </c>
      <c r="F9" s="549" t="s">
        <v>286</v>
      </c>
      <c r="G9" s="550">
        <v>705</v>
      </c>
      <c r="H9" s="550">
        <v>806</v>
      </c>
    </row>
    <row r="10" spans="1:18">
      <c r="A10" s="298" t="s">
        <v>287</v>
      </c>
      <c r="B10" s="299" t="s">
        <v>288</v>
      </c>
      <c r="C10" s="46">
        <v>208</v>
      </c>
      <c r="D10" s="46">
        <v>189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173</v>
      </c>
      <c r="D11" s="46">
        <v>172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705</v>
      </c>
      <c r="H13" s="548">
        <f>SUM(H9:H12)</f>
        <v>806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30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416</v>
      </c>
      <c r="D19" s="49">
        <f>SUM(D9:D15)+D16</f>
        <v>367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40</v>
      </c>
      <c r="D22" s="46">
        <v>107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>
        <v>0</v>
      </c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41</v>
      </c>
      <c r="D26" s="49">
        <f>SUM(D22:D25)</f>
        <v>107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457</v>
      </c>
      <c r="D28" s="50">
        <f>D26+D19</f>
        <v>474</v>
      </c>
      <c r="E28" s="127" t="s">
        <v>339</v>
      </c>
      <c r="F28" s="554" t="s">
        <v>340</v>
      </c>
      <c r="G28" s="548">
        <f>G13+G15+G24</f>
        <v>705</v>
      </c>
      <c r="H28" s="548">
        <f>H13+H15+H24</f>
        <v>806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248</v>
      </c>
      <c r="D30" s="50">
        <f>IF((H28-D28)&gt;0,H28-D28,0)</f>
        <v>332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457</v>
      </c>
      <c r="D33" s="49">
        <f>D28-D31+D32</f>
        <v>474</v>
      </c>
      <c r="E33" s="127" t="s">
        <v>353</v>
      </c>
      <c r="F33" s="554" t="s">
        <v>354</v>
      </c>
      <c r="G33" s="53">
        <f>G32-G31+G28</f>
        <v>705</v>
      </c>
      <c r="H33" s="53">
        <f>H32-H31+H28</f>
        <v>806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248</v>
      </c>
      <c r="D34" s="50">
        <f>IF((H33-D33)&gt;0,H33-D33,0)</f>
        <v>332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25</v>
      </c>
      <c r="D35" s="49">
        <f>D36+D37+D38</f>
        <v>33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25</v>
      </c>
      <c r="D36" s="46">
        <v>33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223</v>
      </c>
      <c r="D39" s="460">
        <f>+IF((H33-D33-D35)&gt;0,H33-D33-D35,0)</f>
        <v>299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223</v>
      </c>
      <c r="D41" s="52">
        <f>IF(H39=0,IF(D39-D40&gt;0,D39-D40+H40,0),IF(H39-H40&lt;0,H40-H39+D39,0))</f>
        <v>299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705</v>
      </c>
      <c r="D42" s="53">
        <f>D33+D35+D39</f>
        <v>806</v>
      </c>
      <c r="E42" s="128" t="s">
        <v>380</v>
      </c>
      <c r="F42" s="129" t="s">
        <v>381</v>
      </c>
      <c r="G42" s="53">
        <f>G39+G33</f>
        <v>705</v>
      </c>
      <c r="H42" s="53">
        <f>H39+H33</f>
        <v>806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7" workbookViewId="0">
      <selection activeCell="D14" sqref="D14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6 ЕООД</v>
      </c>
      <c r="C4" s="541" t="s">
        <v>2</v>
      </c>
      <c r="D4" s="541">
        <f>'справка №1-БАЛАНС'!H3</f>
        <v>200310517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640</v>
      </c>
      <c r="D10" s="54">
        <v>953</v>
      </c>
      <c r="E10" s="130"/>
      <c r="F10" s="130"/>
    </row>
    <row r="11" spans="1:13">
      <c r="A11" s="332" t="s">
        <v>390</v>
      </c>
      <c r="B11" s="333" t="s">
        <v>391</v>
      </c>
      <c r="C11" s="54">
        <v>-205</v>
      </c>
      <c r="D11" s="54">
        <v>-53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-132</v>
      </c>
      <c r="D14" s="54">
        <v>-127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-12</v>
      </c>
      <c r="D15" s="54">
        <v>-6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>
        <v>-2</v>
      </c>
      <c r="D19" s="54">
        <v>-4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289</v>
      </c>
      <c r="D20" s="55">
        <f>SUM(D10:D19)</f>
        <v>763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-13</v>
      </c>
      <c r="D22" s="54">
        <v>-17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-13</v>
      </c>
      <c r="D32" s="55">
        <f>SUM(D22:D31)</f>
        <v>-17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-320</v>
      </c>
      <c r="D37" s="54">
        <v>-742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-320</v>
      </c>
      <c r="D42" s="55">
        <f>SUM(D34:D41)</f>
        <v>-742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-44</v>
      </c>
      <c r="D43" s="55">
        <f>D42+D32+D20</f>
        <v>4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103</v>
      </c>
      <c r="D44" s="132">
        <v>66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59</v>
      </c>
      <c r="D45" s="55">
        <f>D44+D43</f>
        <v>70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E23" sqref="E2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6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200310517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1297</v>
      </c>
      <c r="J11" s="58">
        <f>'справка №1-БАЛАНС'!H29+'справка №1-БАЛАНС'!H32</f>
        <v>-55</v>
      </c>
      <c r="K11" s="60"/>
      <c r="L11" s="344">
        <f>SUM(C11:K11)</f>
        <v>1247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1297</v>
      </c>
      <c r="J15" s="61">
        <f t="shared" si="2"/>
        <v>-55</v>
      </c>
      <c r="K15" s="61">
        <f t="shared" si="2"/>
        <v>0</v>
      </c>
      <c r="L15" s="344">
        <f t="shared" si="1"/>
        <v>1247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223</v>
      </c>
      <c r="J16" s="345">
        <f>+'справка №1-БАЛАНС'!G32</f>
        <v>0</v>
      </c>
      <c r="K16" s="60"/>
      <c r="L16" s="344">
        <f t="shared" si="1"/>
        <v>223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1520</v>
      </c>
      <c r="J29" s="59">
        <f t="shared" si="6"/>
        <v>-55</v>
      </c>
      <c r="K29" s="59">
        <f t="shared" si="6"/>
        <v>0</v>
      </c>
      <c r="L29" s="344">
        <f t="shared" si="1"/>
        <v>1470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1520</v>
      </c>
      <c r="J32" s="59">
        <f t="shared" si="7"/>
        <v>-55</v>
      </c>
      <c r="K32" s="59">
        <f t="shared" si="7"/>
        <v>0</v>
      </c>
      <c r="L32" s="344">
        <f t="shared" si="1"/>
        <v>1470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F7" workbookViewId="0">
      <selection activeCell="D12" sqref="D1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6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200310517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>
        <v>38</v>
      </c>
      <c r="E10" s="189"/>
      <c r="F10" s="189"/>
      <c r="G10" s="74">
        <f t="shared" ref="G10:G39" si="2">D10+E10-F10</f>
        <v>38</v>
      </c>
      <c r="H10" s="65"/>
      <c r="I10" s="65"/>
      <c r="J10" s="74">
        <f t="shared" ref="J10:J39" si="3">G10+H10-I10</f>
        <v>38</v>
      </c>
      <c r="K10" s="65">
        <v>10</v>
      </c>
      <c r="L10" s="65">
        <v>1</v>
      </c>
      <c r="M10" s="65"/>
      <c r="N10" s="74">
        <f t="shared" ref="N10:N39" si="4">K10+L10-M10</f>
        <v>11</v>
      </c>
      <c r="O10" s="65"/>
      <c r="P10" s="65"/>
      <c r="Q10" s="74">
        <f t="shared" si="0"/>
        <v>11</v>
      </c>
      <c r="R10" s="74">
        <f t="shared" si="1"/>
        <v>27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8091</v>
      </c>
      <c r="E11" s="189">
        <v>13</v>
      </c>
      <c r="F11" s="189"/>
      <c r="G11" s="74">
        <f t="shared" si="2"/>
        <v>8104</v>
      </c>
      <c r="H11" s="65"/>
      <c r="I11" s="65"/>
      <c r="J11" s="74">
        <f t="shared" si="3"/>
        <v>8104</v>
      </c>
      <c r="K11" s="65">
        <v>2138</v>
      </c>
      <c r="L11" s="65">
        <v>159</v>
      </c>
      <c r="M11" s="65"/>
      <c r="N11" s="74">
        <f t="shared" si="4"/>
        <v>2297</v>
      </c>
      <c r="O11" s="65"/>
      <c r="P11" s="65"/>
      <c r="Q11" s="74">
        <f t="shared" si="0"/>
        <v>2297</v>
      </c>
      <c r="R11" s="74">
        <f t="shared" si="1"/>
        <v>5807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>
        <v>1</v>
      </c>
      <c r="E16" s="189"/>
      <c r="F16" s="189"/>
      <c r="G16" s="74">
        <f t="shared" si="2"/>
        <v>1</v>
      </c>
      <c r="H16" s="65"/>
      <c r="I16" s="65"/>
      <c r="J16" s="74">
        <f t="shared" si="3"/>
        <v>1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1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8133</v>
      </c>
      <c r="E17" s="194">
        <f>SUM(E9:E16)</f>
        <v>13</v>
      </c>
      <c r="F17" s="194">
        <f>SUM(F9:F16)</f>
        <v>0</v>
      </c>
      <c r="G17" s="74">
        <f t="shared" si="2"/>
        <v>8146</v>
      </c>
      <c r="H17" s="75">
        <f>SUM(H9:H16)</f>
        <v>0</v>
      </c>
      <c r="I17" s="75">
        <f>SUM(I9:I16)</f>
        <v>0</v>
      </c>
      <c r="J17" s="74">
        <f t="shared" si="3"/>
        <v>8146</v>
      </c>
      <c r="K17" s="75">
        <f>SUM(K9:K16)</f>
        <v>2148</v>
      </c>
      <c r="L17" s="75">
        <f>SUM(L9:L16)</f>
        <v>160</v>
      </c>
      <c r="M17" s="75">
        <f>SUM(M9:M16)</f>
        <v>0</v>
      </c>
      <c r="N17" s="74">
        <f t="shared" si="4"/>
        <v>2308</v>
      </c>
      <c r="O17" s="75">
        <f>SUM(O9:O16)</f>
        <v>0</v>
      </c>
      <c r="P17" s="75">
        <f>SUM(P9:P16)</f>
        <v>0</v>
      </c>
      <c r="Q17" s="74">
        <f t="shared" si="5"/>
        <v>2308</v>
      </c>
      <c r="R17" s="74">
        <f t="shared" si="6"/>
        <v>5838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635</v>
      </c>
      <c r="E21" s="189"/>
      <c r="F21" s="189"/>
      <c r="G21" s="74">
        <f t="shared" si="2"/>
        <v>635</v>
      </c>
      <c r="H21" s="65"/>
      <c r="I21" s="65"/>
      <c r="J21" s="74">
        <f t="shared" si="3"/>
        <v>635</v>
      </c>
      <c r="K21" s="65">
        <v>151</v>
      </c>
      <c r="L21" s="65">
        <v>13</v>
      </c>
      <c r="M21" s="65"/>
      <c r="N21" s="74">
        <f t="shared" si="4"/>
        <v>164</v>
      </c>
      <c r="O21" s="65"/>
      <c r="P21" s="65"/>
      <c r="Q21" s="74">
        <f t="shared" si="5"/>
        <v>164</v>
      </c>
      <c r="R21" s="74">
        <f t="shared" si="6"/>
        <v>471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635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635</v>
      </c>
      <c r="H25" s="66">
        <f t="shared" si="7"/>
        <v>0</v>
      </c>
      <c r="I25" s="66">
        <f t="shared" si="7"/>
        <v>0</v>
      </c>
      <c r="J25" s="67">
        <f t="shared" si="3"/>
        <v>635</v>
      </c>
      <c r="K25" s="66">
        <f t="shared" si="7"/>
        <v>151</v>
      </c>
      <c r="L25" s="66">
        <f t="shared" si="7"/>
        <v>13</v>
      </c>
      <c r="M25" s="66">
        <f t="shared" si="7"/>
        <v>0</v>
      </c>
      <c r="N25" s="67">
        <f t="shared" si="4"/>
        <v>164</v>
      </c>
      <c r="O25" s="66">
        <f t="shared" si="7"/>
        <v>0</v>
      </c>
      <c r="P25" s="66">
        <f t="shared" si="7"/>
        <v>0</v>
      </c>
      <c r="Q25" s="67">
        <f t="shared" si="5"/>
        <v>164</v>
      </c>
      <c r="R25" s="67">
        <f t="shared" si="6"/>
        <v>471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8768</v>
      </c>
      <c r="E40" s="438">
        <f>E17+E18+E19+E25+E38+E39</f>
        <v>13</v>
      </c>
      <c r="F40" s="438">
        <f t="shared" ref="F40:R40" si="13">F17+F18+F19+F25+F38+F39</f>
        <v>0</v>
      </c>
      <c r="G40" s="438">
        <f t="shared" si="13"/>
        <v>8781</v>
      </c>
      <c r="H40" s="438">
        <f t="shared" si="13"/>
        <v>0</v>
      </c>
      <c r="I40" s="438">
        <f t="shared" si="13"/>
        <v>0</v>
      </c>
      <c r="J40" s="438">
        <f t="shared" si="13"/>
        <v>8781</v>
      </c>
      <c r="K40" s="438">
        <f t="shared" si="13"/>
        <v>2299</v>
      </c>
      <c r="L40" s="438">
        <f t="shared" si="13"/>
        <v>173</v>
      </c>
      <c r="M40" s="438">
        <f t="shared" si="13"/>
        <v>0</v>
      </c>
      <c r="N40" s="438">
        <f t="shared" si="13"/>
        <v>2472</v>
      </c>
      <c r="O40" s="438">
        <f t="shared" si="13"/>
        <v>0</v>
      </c>
      <c r="P40" s="438">
        <f t="shared" si="13"/>
        <v>0</v>
      </c>
      <c r="Q40" s="438">
        <f t="shared" si="13"/>
        <v>2472</v>
      </c>
      <c r="R40" s="438">
        <f t="shared" si="13"/>
        <v>6309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abSelected="1" topLeftCell="A67" workbookViewId="0">
      <selection activeCell="AC87" sqref="AC87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6 ЕООД</v>
      </c>
      <c r="C3" s="619"/>
      <c r="D3" s="526" t="s">
        <v>2</v>
      </c>
      <c r="E3" s="107">
        <f>'справка №1-БАЛАНС'!H3</f>
        <v>200310517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3</v>
      </c>
      <c r="D21" s="108">
        <v>3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276</v>
      </c>
      <c r="D28" s="108">
        <v>276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276</v>
      </c>
      <c r="D43" s="104">
        <f>D24+D28+D29+D31+D30+D32+D33+D38</f>
        <v>276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279</v>
      </c>
      <c r="D44" s="103">
        <f>D43+D21+D19+D9</f>
        <v>279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65</v>
      </c>
      <c r="D64" s="108"/>
      <c r="E64" s="119">
        <f t="shared" si="1"/>
        <v>65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65</v>
      </c>
      <c r="D66" s="103">
        <f>D52+D56+D61+D62+D63+D64</f>
        <v>0</v>
      </c>
      <c r="E66" s="119">
        <f t="shared" si="1"/>
        <v>65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38</v>
      </c>
      <c r="D68" s="108"/>
      <c r="E68" s="119">
        <f t="shared" si="1"/>
        <v>38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5042</v>
      </c>
      <c r="D71" s="105">
        <f>SUM(D72:D74)</f>
        <v>5042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5038</v>
      </c>
      <c r="D74" s="108">
        <v>5038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77</v>
      </c>
      <c r="D85" s="104">
        <f>SUM(D86:D90)+D94</f>
        <v>77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42</v>
      </c>
      <c r="D87" s="108">
        <v>42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35</v>
      </c>
      <c r="D90" s="103">
        <f>SUM(D91:D93)</f>
        <v>35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20</v>
      </c>
      <c r="D91" s="108">
        <v>20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12</v>
      </c>
      <c r="D92" s="108">
        <v>12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5119</v>
      </c>
      <c r="D96" s="104">
        <f>D85+D80+D75+D71+D95</f>
        <v>5119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5222</v>
      </c>
      <c r="D97" s="104">
        <f>D96+D68+D66</f>
        <v>5119</v>
      </c>
      <c r="E97" s="104">
        <f>E96+E68+E66</f>
        <v>103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4</v>
      </c>
      <c r="D102" s="108"/>
      <c r="E102" s="108">
        <v>1</v>
      </c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4</v>
      </c>
      <c r="D105" s="103">
        <f>SUM(D102:D104)</f>
        <v>0</v>
      </c>
      <c r="E105" s="103">
        <f>SUM(E102:E104)</f>
        <v>1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6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200310517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6 ЕООД</v>
      </c>
      <c r="C5" s="627"/>
      <c r="D5" s="627"/>
      <c r="E5" s="570" t="s">
        <v>2</v>
      </c>
      <c r="F5" s="451">
        <f>'справка №1-БАЛАНС'!H3</f>
        <v>200310517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2016-07-29T08:33:01Z</cp:lastPrinted>
  <dcterms:created xsi:type="dcterms:W3CDTF">2000-06-29T12:02:40Z</dcterms:created>
  <dcterms:modified xsi:type="dcterms:W3CDTF">2016-07-29T08:36:02Z</dcterms:modified>
</cp:coreProperties>
</file>