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EKIP LIDIQ\ENEL\FO 30.06.2016\"/>
    </mc:Choice>
  </mc:AlternateContent>
  <bookViews>
    <workbookView xWindow="0" yWindow="2085" windowWidth="10800" windowHeight="4110" tabRatio="862" firstSheet="2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5" i="4" s="1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29" i="4" s="1"/>
  <c r="K32" i="4" s="1"/>
  <c r="K12" i="4"/>
  <c r="K15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 s="1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K17" i="5"/>
  <c r="K25" i="5"/>
  <c r="K27" i="5"/>
  <c r="K32" i="5"/>
  <c r="L17" i="5"/>
  <c r="L25" i="5"/>
  <c r="L27" i="5"/>
  <c r="L38" i="5" s="1"/>
  <c r="L32" i="5"/>
  <c r="M17" i="5"/>
  <c r="M25" i="5"/>
  <c r="M27" i="5"/>
  <c r="M32" i="5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 s="1"/>
  <c r="Q18" i="5"/>
  <c r="N28" i="5"/>
  <c r="Q28" i="5" s="1"/>
  <c r="G28" i="5"/>
  <c r="J28" i="5" s="1"/>
  <c r="R28" i="5" s="1"/>
  <c r="N29" i="5"/>
  <c r="Q29" i="5" s="1"/>
  <c r="G29" i="5"/>
  <c r="J29" i="5"/>
  <c r="N30" i="5"/>
  <c r="Q30" i="5" s="1"/>
  <c r="G30" i="5"/>
  <c r="J30" i="5" s="1"/>
  <c r="N31" i="5"/>
  <c r="Q31" i="5" s="1"/>
  <c r="G31" i="5"/>
  <c r="J31" i="5" s="1"/>
  <c r="R31" i="5" s="1"/>
  <c r="N32" i="5"/>
  <c r="N33" i="5"/>
  <c r="Q33" i="5" s="1"/>
  <c r="G33" i="5"/>
  <c r="J33" i="5" s="1"/>
  <c r="N34" i="5"/>
  <c r="Q34" i="5" s="1"/>
  <c r="G34" i="5"/>
  <c r="J34" i="5" s="1"/>
  <c r="R34" i="5" s="1"/>
  <c r="N35" i="5"/>
  <c r="Q35" i="5"/>
  <c r="G35" i="5"/>
  <c r="J35" i="5" s="1"/>
  <c r="R35" i="5" s="1"/>
  <c r="N36" i="5"/>
  <c r="Q36" i="5" s="1"/>
  <c r="G36" i="5"/>
  <c r="J36" i="5" s="1"/>
  <c r="R36" i="5" s="1"/>
  <c r="N37" i="5"/>
  <c r="Q37" i="5" s="1"/>
  <c r="G37" i="5"/>
  <c r="J37" i="5"/>
  <c r="G20" i="5"/>
  <c r="J20" i="5" s="1"/>
  <c r="R20" i="5" s="1"/>
  <c r="G21" i="5"/>
  <c r="G22" i="5"/>
  <c r="G23" i="5"/>
  <c r="J23" i="5" s="1"/>
  <c r="R23" i="5" s="1"/>
  <c r="G24" i="5"/>
  <c r="J24" i="5" s="1"/>
  <c r="G16" i="5"/>
  <c r="J16" i="5" s="1"/>
  <c r="J21" i="5"/>
  <c r="J22" i="5"/>
  <c r="N20" i="5"/>
  <c r="Q20" i="5" s="1"/>
  <c r="N21" i="5"/>
  <c r="Q21" i="5" s="1"/>
  <c r="N22" i="5"/>
  <c r="Q22" i="5" s="1"/>
  <c r="N23" i="5"/>
  <c r="N24" i="5"/>
  <c r="Q24" i="5" s="1"/>
  <c r="N16" i="5"/>
  <c r="Q16" i="5" s="1"/>
  <c r="Q23" i="5"/>
  <c r="G10" i="5"/>
  <c r="J10" i="5" s="1"/>
  <c r="G11" i="5"/>
  <c r="J11" i="5" s="1"/>
  <c r="G12" i="5"/>
  <c r="J12" i="5" s="1"/>
  <c r="G13" i="5"/>
  <c r="G14" i="5"/>
  <c r="G9" i="5"/>
  <c r="J9" i="5" s="1"/>
  <c r="N10" i="5"/>
  <c r="Q10" i="5" s="1"/>
  <c r="N11" i="5"/>
  <c r="Q11" i="5" s="1"/>
  <c r="N12" i="5"/>
  <c r="Q12" i="5"/>
  <c r="J13" i="5"/>
  <c r="N13" i="5"/>
  <c r="Q13" i="5" s="1"/>
  <c r="J14" i="5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4" i="6" s="1"/>
  <c r="E26" i="6"/>
  <c r="E28" i="6"/>
  <c r="E30" i="6"/>
  <c r="E31" i="6"/>
  <c r="E37" i="6"/>
  <c r="E36" i="6"/>
  <c r="E35" i="6"/>
  <c r="E33" i="6" s="1"/>
  <c r="E34" i="6"/>
  <c r="E42" i="6"/>
  <c r="E40" i="6"/>
  <c r="E39" i="6"/>
  <c r="E41" i="6"/>
  <c r="E32" i="6"/>
  <c r="E21" i="6"/>
  <c r="C11" i="6"/>
  <c r="C19" i="6" s="1"/>
  <c r="C33" i="6"/>
  <c r="D24" i="6"/>
  <c r="D33" i="6"/>
  <c r="D43" i="6" s="1"/>
  <c r="D38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I17" i="7" s="1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31" i="8" s="1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97" i="8" s="1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E131" i="8"/>
  <c r="F114" i="8"/>
  <c r="E114" i="8"/>
  <c r="E97" i="8"/>
  <c r="C27" i="8"/>
  <c r="C78" i="8"/>
  <c r="C61" i="8"/>
  <c r="C44" i="8"/>
  <c r="C79" i="8"/>
  <c r="E78" i="8"/>
  <c r="E61" i="8"/>
  <c r="E44" i="8"/>
  <c r="E27" i="8"/>
  <c r="E149" i="8"/>
  <c r="R29" i="5" l="1"/>
  <c r="E56" i="6"/>
  <c r="H29" i="4"/>
  <c r="H32" i="4" s="1"/>
  <c r="D66" i="6"/>
  <c r="D97" i="6" s="1"/>
  <c r="E71" i="6"/>
  <c r="R30" i="5"/>
  <c r="M38" i="5"/>
  <c r="L24" i="4"/>
  <c r="L16" i="4"/>
  <c r="G15" i="4"/>
  <c r="D15" i="4"/>
  <c r="M15" i="4"/>
  <c r="M29" i="4" s="1"/>
  <c r="M32" i="4" s="1"/>
  <c r="F27" i="8"/>
  <c r="R37" i="5"/>
  <c r="F66" i="6"/>
  <c r="Q32" i="5"/>
  <c r="K38" i="5"/>
  <c r="R18" i="5"/>
  <c r="D45" i="1"/>
  <c r="C45" i="1"/>
  <c r="R21" i="5"/>
  <c r="E52" i="6"/>
  <c r="C43" i="3"/>
  <c r="C45" i="3" s="1"/>
  <c r="R24" i="5"/>
  <c r="G29" i="4"/>
  <c r="G32" i="4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H94" i="1" s="1"/>
  <c r="G36" i="1"/>
  <c r="G94" i="1" s="1"/>
  <c r="E80" i="6"/>
  <c r="E75" i="6"/>
  <c r="E79" i="8"/>
  <c r="R33" i="5"/>
  <c r="D55" i="1"/>
  <c r="F149" i="8"/>
  <c r="I26" i="7"/>
  <c r="D44" i="6"/>
  <c r="E38" i="6"/>
  <c r="C96" i="6"/>
  <c r="E90" i="6"/>
  <c r="E85" i="6" s="1"/>
  <c r="R14" i="5"/>
  <c r="R12" i="5"/>
  <c r="R10" i="5"/>
  <c r="R19" i="5"/>
  <c r="G38" i="5"/>
  <c r="J38" i="5" s="1"/>
  <c r="D29" i="4"/>
  <c r="D32" i="4" s="1"/>
  <c r="F29" i="4"/>
  <c r="F32" i="4" s="1"/>
  <c r="C149" i="8"/>
  <c r="F44" i="8"/>
  <c r="F61" i="8"/>
  <c r="F79" i="8" s="1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C93" i="1"/>
  <c r="R32" i="5" l="1"/>
  <c r="N38" i="5"/>
  <c r="Q38" i="5" s="1"/>
  <c r="R38" i="5" s="1"/>
  <c r="R25" i="5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<sst xmlns="http://schemas.openxmlformats.org/spreadsheetml/2006/main" count="1061" uniqueCount="873">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</sst>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B58" zoomScale="90" zoomScaleNormal="90" workbookViewId="0">
      <selection activeCell="H69" sqref="H6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200359852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81</v>
      </c>
      <c r="D11" s="151">
        <v>83</v>
      </c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5973</v>
      </c>
      <c r="D13" s="151">
        <v>6118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1</v>
      </c>
      <c r="D18" s="151">
        <v>1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6058</v>
      </c>
      <c r="D19" s="155">
        <f>SUM(D11:D18)</f>
        <v>6205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424</v>
      </c>
      <c r="D23" s="151">
        <v>435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424</v>
      </c>
      <c r="D27" s="155">
        <f>SUM(D23:D26)</f>
        <v>435</v>
      </c>
      <c r="E27" s="253" t="s">
        <v>83</v>
      </c>
      <c r="F27" s="242" t="s">
        <v>84</v>
      </c>
      <c r="G27" s="154">
        <f>SUM(G28:G30)</f>
        <v>99</v>
      </c>
      <c r="H27" s="154">
        <f>SUM(H28:H30)</f>
        <v>-64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427</v>
      </c>
      <c r="H28" s="152">
        <v>264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-328</v>
      </c>
      <c r="H29" s="316">
        <v>-328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170</v>
      </c>
      <c r="H31" s="152">
        <v>163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269</v>
      </c>
      <c r="H33" s="154">
        <f>H27+H31+H32</f>
        <v>99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274</v>
      </c>
      <c r="H36" s="154">
        <f>H25+H17+H33</f>
        <v>104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63</v>
      </c>
      <c r="H51" s="152">
        <v>63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37</v>
      </c>
      <c r="H53" s="152">
        <v>33</v>
      </c>
    </row>
    <row r="54" spans="1:18" ht="15">
      <c r="A54" s="235" t="s">
        <v>166</v>
      </c>
      <c r="B54" s="249" t="s">
        <v>167</v>
      </c>
      <c r="C54" s="151">
        <v>22</v>
      </c>
      <c r="D54" s="151">
        <v>35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6504</v>
      </c>
      <c r="D55" s="155">
        <f>D19+D20+D21+D27+D32+D45+D51+D53+D54</f>
        <v>6675</v>
      </c>
      <c r="E55" s="237" t="s">
        <v>172</v>
      </c>
      <c r="F55" s="261" t="s">
        <v>173</v>
      </c>
      <c r="G55" s="154">
        <f>G49+G51+G52+G53+G54</f>
        <v>100</v>
      </c>
      <c r="H55" s="154">
        <f>H49+H51+H52+H53+H54</f>
        <v>96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6481</v>
      </c>
      <c r="H61" s="154">
        <f>SUM(H62:H68)</f>
        <v>6645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6329</v>
      </c>
      <c r="H62" s="152">
        <v>6597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136</v>
      </c>
      <c r="H64" s="152">
        <v>39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88</v>
      </c>
      <c r="D68" s="151">
        <v>58</v>
      </c>
      <c r="E68" s="237" t="s">
        <v>213</v>
      </c>
      <c r="F68" s="242" t="s">
        <v>214</v>
      </c>
      <c r="G68" s="152">
        <v>16</v>
      </c>
      <c r="H68" s="152">
        <v>9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3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6484</v>
      </c>
      <c r="H71" s="161">
        <f>H59+H60+H61+H69+H70</f>
        <v>6648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88</v>
      </c>
      <c r="D75" s="155">
        <f>SUM(D67:D74)</f>
        <v>58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6484</v>
      </c>
      <c r="H79" s="162">
        <f>H71+H74+H75+H76</f>
        <v>6648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171</v>
      </c>
      <c r="D88" s="151">
        <v>62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171</v>
      </c>
      <c r="D91" s="155">
        <f>SUM(D87:D90)</f>
        <v>62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95</v>
      </c>
      <c r="D92" s="151">
        <v>53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354</v>
      </c>
      <c r="D93" s="155">
        <f>D64+D75+D84+D91+D92</f>
        <v>173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6858</v>
      </c>
      <c r="D94" s="164">
        <f>D93+D55</f>
        <v>6848</v>
      </c>
      <c r="E94" s="449" t="s">
        <v>270</v>
      </c>
      <c r="F94" s="289" t="s">
        <v>271</v>
      </c>
      <c r="G94" s="165">
        <f>G36+G39+G55+G79</f>
        <v>6858</v>
      </c>
      <c r="H94" s="165">
        <f>H36+H39+H55+H79</f>
        <v>6848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1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0" workbookViewId="0">
      <selection activeCell="D11" sqref="D1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15</v>
      </c>
      <c r="C2" s="584"/>
      <c r="D2" s="584"/>
      <c r="E2" s="584"/>
      <c r="F2" s="586" t="s">
        <v>2</v>
      </c>
      <c r="G2" s="586"/>
      <c r="H2" s="526">
        <f>'справка №1-БАЛАНС'!H3</f>
        <v>200359852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3</v>
      </c>
      <c r="D9" s="46">
        <v>3</v>
      </c>
      <c r="E9" s="298" t="s">
        <v>285</v>
      </c>
      <c r="F9" s="549" t="s">
        <v>286</v>
      </c>
      <c r="G9" s="550">
        <v>630</v>
      </c>
      <c r="H9" s="550">
        <v>687</v>
      </c>
    </row>
    <row r="10" spans="1:18">
      <c r="A10" s="298" t="s">
        <v>287</v>
      </c>
      <c r="B10" s="299" t="s">
        <v>288</v>
      </c>
      <c r="C10" s="46">
        <v>189</v>
      </c>
      <c r="D10" s="46">
        <v>173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172</v>
      </c>
      <c r="D11" s="46">
        <v>171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630</v>
      </c>
      <c r="H13" s="548">
        <f>SUM(H9:H12)</f>
        <v>687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27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391</v>
      </c>
      <c r="D19" s="49">
        <f>SUM(D9:D15)+D16</f>
        <v>347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49</v>
      </c>
      <c r="D22" s="46">
        <v>129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>
        <v>1</v>
      </c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50</v>
      </c>
      <c r="D26" s="49">
        <f>SUM(D22:D25)</f>
        <v>129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441</v>
      </c>
      <c r="D28" s="50">
        <f>D26+D19</f>
        <v>476</v>
      </c>
      <c r="E28" s="127" t="s">
        <v>339</v>
      </c>
      <c r="F28" s="554" t="s">
        <v>340</v>
      </c>
      <c r="G28" s="548">
        <f>G13+G15+G24</f>
        <v>630</v>
      </c>
      <c r="H28" s="548">
        <f>H13+H15+H24</f>
        <v>687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189</v>
      </c>
      <c r="D30" s="50">
        <f>IF((H28-D28)&gt;0,H28-D28,0)</f>
        <v>211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441</v>
      </c>
      <c r="D33" s="49">
        <f>D28-D31+D32</f>
        <v>476</v>
      </c>
      <c r="E33" s="127" t="s">
        <v>353</v>
      </c>
      <c r="F33" s="554" t="s">
        <v>354</v>
      </c>
      <c r="G33" s="53">
        <f>G32-G31+G28</f>
        <v>630</v>
      </c>
      <c r="H33" s="53">
        <f>H32-H31+H28</f>
        <v>687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189</v>
      </c>
      <c r="D34" s="50">
        <f>IF((H33-D33)&gt;0,H33-D33,0)</f>
        <v>211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19</v>
      </c>
      <c r="D35" s="49">
        <f>D36+D37+D38</f>
        <v>21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19</v>
      </c>
      <c r="D36" s="46">
        <v>21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170</v>
      </c>
      <c r="D39" s="460">
        <f>+IF((H33-D33-D35)&gt;0,H33-D33-D35,0)</f>
        <v>190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170</v>
      </c>
      <c r="D41" s="52">
        <f>IF(H39=0,IF(D39-D40&gt;0,D39-D40+H40,0),IF(H39-H40&lt;0,H40-H39+D39,0))</f>
        <v>190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630</v>
      </c>
      <c r="D42" s="53">
        <f>D33+D35+D39</f>
        <v>687</v>
      </c>
      <c r="E42" s="128" t="s">
        <v>380</v>
      </c>
      <c r="F42" s="129" t="s">
        <v>381</v>
      </c>
      <c r="G42" s="53">
        <f>G39+G33</f>
        <v>630</v>
      </c>
      <c r="H42" s="53">
        <f>H39+H33</f>
        <v>687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7" workbookViewId="0">
      <selection activeCell="D20" sqref="D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15</v>
      </c>
      <c r="C4" s="541" t="s">
        <v>2</v>
      </c>
      <c r="D4" s="541">
        <f>'справка №1-БАЛАНС'!H3</f>
        <v>200359852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614</v>
      </c>
      <c r="D10" s="54">
        <v>761</v>
      </c>
      <c r="E10" s="130"/>
      <c r="F10" s="130"/>
    </row>
    <row r="11" spans="1:13">
      <c r="A11" s="332" t="s">
        <v>390</v>
      </c>
      <c r="B11" s="333" t="s">
        <v>391</v>
      </c>
      <c r="C11" s="54">
        <v>-50</v>
      </c>
      <c r="D11" s="54">
        <v>-37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-116</v>
      </c>
      <c r="D14" s="54">
        <v>-118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-2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-1</v>
      </c>
      <c r="D19" s="54">
        <v>-3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445</v>
      </c>
      <c r="D20" s="55">
        <f>SUM(D10:D19)</f>
        <v>603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-14</v>
      </c>
      <c r="D22" s="54">
        <v>-19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-14</v>
      </c>
      <c r="D32" s="55">
        <f>SUM(D22:D31)</f>
        <v>-19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-322</v>
      </c>
      <c r="D37" s="54">
        <v>-466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-322</v>
      </c>
      <c r="D42" s="55">
        <f>SUM(D34:D41)</f>
        <v>-466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109</v>
      </c>
      <c r="D43" s="55">
        <f>D42+D32+D20</f>
        <v>118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62</v>
      </c>
      <c r="D44" s="132">
        <v>50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171</v>
      </c>
      <c r="D45" s="55">
        <f>D44+D43</f>
        <v>168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I30" sqref="I30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15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200359852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427</v>
      </c>
      <c r="J11" s="58">
        <f>'справка №1-БАЛАНС'!H29+'справка №1-БАЛАНС'!H32</f>
        <v>-328</v>
      </c>
      <c r="K11" s="60"/>
      <c r="L11" s="344">
        <f>SUM(C11:K11)</f>
        <v>104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427</v>
      </c>
      <c r="J15" s="61">
        <f t="shared" si="2"/>
        <v>-328</v>
      </c>
      <c r="K15" s="61">
        <f t="shared" si="2"/>
        <v>0</v>
      </c>
      <c r="L15" s="344">
        <f t="shared" si="1"/>
        <v>104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170</v>
      </c>
      <c r="J16" s="345">
        <f>+'справка №1-БАЛАНС'!G32</f>
        <v>0</v>
      </c>
      <c r="K16" s="60"/>
      <c r="L16" s="344">
        <f t="shared" si="1"/>
        <v>170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597</v>
      </c>
      <c r="J29" s="59">
        <f t="shared" si="6"/>
        <v>-328</v>
      </c>
      <c r="K29" s="59">
        <f t="shared" si="6"/>
        <v>0</v>
      </c>
      <c r="L29" s="344">
        <f t="shared" si="1"/>
        <v>274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597</v>
      </c>
      <c r="J32" s="59">
        <f t="shared" si="7"/>
        <v>-328</v>
      </c>
      <c r="K32" s="59">
        <f t="shared" si="7"/>
        <v>0</v>
      </c>
      <c r="L32" s="344">
        <f t="shared" si="1"/>
        <v>274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G7" workbookViewId="0">
      <selection activeCell="E11" sqref="E11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15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200359852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>
        <v>106</v>
      </c>
      <c r="E10" s="189"/>
      <c r="F10" s="189"/>
      <c r="G10" s="74">
        <f t="shared" ref="G10:G39" si="2">D10+E10-F10</f>
        <v>106</v>
      </c>
      <c r="H10" s="65"/>
      <c r="I10" s="65"/>
      <c r="J10" s="74">
        <f t="shared" ref="J10:J39" si="3">G10+H10-I10</f>
        <v>106</v>
      </c>
      <c r="K10" s="65">
        <v>23</v>
      </c>
      <c r="L10" s="65">
        <v>2</v>
      </c>
      <c r="M10" s="65"/>
      <c r="N10" s="74">
        <f t="shared" ref="N10:N39" si="4">K10+L10-M10</f>
        <v>25</v>
      </c>
      <c r="O10" s="65"/>
      <c r="P10" s="65"/>
      <c r="Q10" s="74">
        <f t="shared" si="0"/>
        <v>25</v>
      </c>
      <c r="R10" s="74">
        <f t="shared" si="1"/>
        <v>81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8020</v>
      </c>
      <c r="E11" s="189">
        <v>14</v>
      </c>
      <c r="F11" s="189"/>
      <c r="G11" s="74">
        <f t="shared" si="2"/>
        <v>8034</v>
      </c>
      <c r="H11" s="65"/>
      <c r="I11" s="65"/>
      <c r="J11" s="74">
        <f t="shared" si="3"/>
        <v>8034</v>
      </c>
      <c r="K11" s="65">
        <v>1902</v>
      </c>
      <c r="L11" s="65">
        <v>159</v>
      </c>
      <c r="M11" s="65"/>
      <c r="N11" s="74">
        <f t="shared" si="4"/>
        <v>2061</v>
      </c>
      <c r="O11" s="65"/>
      <c r="P11" s="65"/>
      <c r="Q11" s="74">
        <f t="shared" si="0"/>
        <v>2061</v>
      </c>
      <c r="R11" s="74">
        <f t="shared" si="1"/>
        <v>5973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>
        <v>1</v>
      </c>
      <c r="E16" s="189"/>
      <c r="F16" s="189"/>
      <c r="G16" s="74">
        <f t="shared" si="2"/>
        <v>1</v>
      </c>
      <c r="H16" s="65"/>
      <c r="I16" s="65"/>
      <c r="J16" s="74">
        <f t="shared" si="3"/>
        <v>1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8130</v>
      </c>
      <c r="E17" s="194">
        <f>SUM(E9:E16)</f>
        <v>14</v>
      </c>
      <c r="F17" s="194">
        <f>SUM(F9:F16)</f>
        <v>0</v>
      </c>
      <c r="G17" s="74">
        <f t="shared" si="2"/>
        <v>8144</v>
      </c>
      <c r="H17" s="75">
        <f>SUM(H9:H16)</f>
        <v>0</v>
      </c>
      <c r="I17" s="75">
        <f>SUM(I9:I16)</f>
        <v>0</v>
      </c>
      <c r="J17" s="74">
        <f t="shared" si="3"/>
        <v>8144</v>
      </c>
      <c r="K17" s="75">
        <f>SUM(K9:K16)</f>
        <v>1925</v>
      </c>
      <c r="L17" s="75">
        <f>SUM(L9:L16)</f>
        <v>161</v>
      </c>
      <c r="M17" s="75">
        <f>SUM(M9:M16)</f>
        <v>0</v>
      </c>
      <c r="N17" s="74">
        <f t="shared" si="4"/>
        <v>2086</v>
      </c>
      <c r="O17" s="75">
        <f>SUM(O9:O16)</f>
        <v>0</v>
      </c>
      <c r="P17" s="75">
        <f>SUM(P9:P16)</f>
        <v>0</v>
      </c>
      <c r="Q17" s="74">
        <f t="shared" si="5"/>
        <v>2086</v>
      </c>
      <c r="R17" s="74">
        <f t="shared" si="6"/>
        <v>6058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560</v>
      </c>
      <c r="E21" s="189"/>
      <c r="F21" s="189"/>
      <c r="G21" s="74">
        <f t="shared" si="2"/>
        <v>560</v>
      </c>
      <c r="H21" s="65"/>
      <c r="I21" s="65"/>
      <c r="J21" s="74">
        <f t="shared" si="3"/>
        <v>560</v>
      </c>
      <c r="K21" s="65">
        <v>125</v>
      </c>
      <c r="L21" s="65">
        <v>11</v>
      </c>
      <c r="M21" s="65"/>
      <c r="N21" s="74">
        <f t="shared" si="4"/>
        <v>136</v>
      </c>
      <c r="O21" s="65"/>
      <c r="P21" s="65"/>
      <c r="Q21" s="74">
        <f t="shared" si="5"/>
        <v>136</v>
      </c>
      <c r="R21" s="74">
        <f t="shared" si="6"/>
        <v>424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560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560</v>
      </c>
      <c r="H25" s="66">
        <f t="shared" si="7"/>
        <v>0</v>
      </c>
      <c r="I25" s="66">
        <f t="shared" si="7"/>
        <v>0</v>
      </c>
      <c r="J25" s="67">
        <f t="shared" si="3"/>
        <v>560</v>
      </c>
      <c r="K25" s="66">
        <f t="shared" si="7"/>
        <v>125</v>
      </c>
      <c r="L25" s="66">
        <f t="shared" si="7"/>
        <v>11</v>
      </c>
      <c r="M25" s="66">
        <f t="shared" si="7"/>
        <v>0</v>
      </c>
      <c r="N25" s="67">
        <f t="shared" si="4"/>
        <v>136</v>
      </c>
      <c r="O25" s="66">
        <f t="shared" si="7"/>
        <v>0</v>
      </c>
      <c r="P25" s="66">
        <f t="shared" si="7"/>
        <v>0</v>
      </c>
      <c r="Q25" s="67">
        <f t="shared" si="5"/>
        <v>136</v>
      </c>
      <c r="R25" s="67">
        <f t="shared" si="6"/>
        <v>424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8690</v>
      </c>
      <c r="E40" s="438">
        <f>E17+E18+E19+E25+E38+E39</f>
        <v>14</v>
      </c>
      <c r="F40" s="438">
        <f t="shared" ref="F40:R40" si="13">F17+F18+F19+F25+F38+F39</f>
        <v>0</v>
      </c>
      <c r="G40" s="438">
        <f t="shared" si="13"/>
        <v>8704</v>
      </c>
      <c r="H40" s="438">
        <f t="shared" si="13"/>
        <v>0</v>
      </c>
      <c r="I40" s="438">
        <f t="shared" si="13"/>
        <v>0</v>
      </c>
      <c r="J40" s="438">
        <f t="shared" si="13"/>
        <v>8704</v>
      </c>
      <c r="K40" s="438">
        <f t="shared" si="13"/>
        <v>2050</v>
      </c>
      <c r="L40" s="438">
        <f t="shared" si="13"/>
        <v>172</v>
      </c>
      <c r="M40" s="438">
        <f t="shared" si="13"/>
        <v>0</v>
      </c>
      <c r="N40" s="438">
        <f t="shared" si="13"/>
        <v>2222</v>
      </c>
      <c r="O40" s="438">
        <f t="shared" si="13"/>
        <v>0</v>
      </c>
      <c r="P40" s="438">
        <f t="shared" si="13"/>
        <v>0</v>
      </c>
      <c r="Q40" s="438">
        <f t="shared" si="13"/>
        <v>2222</v>
      </c>
      <c r="R40" s="438">
        <f t="shared" si="13"/>
        <v>6482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abSelected="1" topLeftCell="A70" workbookViewId="0">
      <selection activeCell="D97" sqref="D97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15</v>
      </c>
      <c r="C3" s="619"/>
      <c r="D3" s="526" t="s">
        <v>2</v>
      </c>
      <c r="E3" s="107">
        <f>'справка №1-БАЛАНС'!H3</f>
        <v>200359852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22</v>
      </c>
      <c r="D21" s="108">
        <v>22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88</v>
      </c>
      <c r="D28" s="108">
        <v>88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88</v>
      </c>
      <c r="D43" s="104">
        <f>D24+D28+D29+D31+D30+D32+D33+D38</f>
        <v>88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110</v>
      </c>
      <c r="D44" s="103">
        <f>D43+D21+D19+D9</f>
        <v>110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63</v>
      </c>
      <c r="D64" s="108"/>
      <c r="E64" s="119">
        <f t="shared" si="1"/>
        <v>63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63</v>
      </c>
      <c r="D66" s="103">
        <f>D52+D56+D61+D62+D63+D64</f>
        <v>0</v>
      </c>
      <c r="E66" s="119">
        <f t="shared" si="1"/>
        <v>63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37</v>
      </c>
      <c r="D68" s="108"/>
      <c r="E68" s="119">
        <f t="shared" si="1"/>
        <v>37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6329</v>
      </c>
      <c r="D71" s="105">
        <f>SUM(D72:D74)</f>
        <v>6329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4</v>
      </c>
      <c r="D72" s="108">
        <v>4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6325</v>
      </c>
      <c r="D74" s="108">
        <v>6325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152</v>
      </c>
      <c r="D85" s="104">
        <f>SUM(D86:D90)+D94</f>
        <v>152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136</v>
      </c>
      <c r="D87" s="108">
        <v>136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16</v>
      </c>
      <c r="D90" s="103">
        <f>SUM(D91:D93)</f>
        <v>16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2</v>
      </c>
      <c r="D91" s="108">
        <v>2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11</v>
      </c>
      <c r="D92" s="108">
        <v>11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6481</v>
      </c>
      <c r="D96" s="104">
        <f>D85+D80+D75+D71+D95</f>
        <v>6481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6581</v>
      </c>
      <c r="D97" s="104">
        <f>D96+D68+D66</f>
        <v>6481</v>
      </c>
      <c r="E97" s="104">
        <f>E96+E68+E66</f>
        <v>100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3</v>
      </c>
      <c r="D102" s="108"/>
      <c r="E102" s="108"/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3</v>
      </c>
      <c r="D105" s="103">
        <f>SUM(D102:D104)</f>
        <v>0</v>
      </c>
      <c r="E105" s="103">
        <f>SUM(E102:E104)</f>
        <v>0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15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200359852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15</v>
      </c>
      <c r="C5" s="627"/>
      <c r="D5" s="627"/>
      <c r="E5" s="570" t="s">
        <v>2</v>
      </c>
      <c r="F5" s="451">
        <f>'справка №1-БАЛАНС'!H3</f>
        <v>200359852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2016-07-29T09:22:57Z</cp:lastPrinted>
  <dcterms:created xsi:type="dcterms:W3CDTF">2000-06-29T12:02:40Z</dcterms:created>
  <dcterms:modified xsi:type="dcterms:W3CDTF">2016-07-29T09:46:52Z</dcterms:modified>
</cp:coreProperties>
</file>