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2145" windowWidth="10800" windowHeight="4050" tabRatio="573" firstSheet="2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2016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№4-ОСК2016'!$A$1:$N$38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H24" i="1" l="1"/>
  <c r="H21" i="1" s="1"/>
  <c r="H25" i="1" s="1"/>
  <c r="H36" i="1" s="1"/>
  <c r="H94" i="1" s="1"/>
  <c r="G24" i="1"/>
  <c r="C19" i="2"/>
  <c r="H27" i="1"/>
  <c r="H33" i="1"/>
  <c r="G27" i="1"/>
  <c r="G21" i="1"/>
  <c r="G25" i="1" s="1"/>
  <c r="G36" i="1" s="1"/>
  <c r="G94" i="1" s="1"/>
  <c r="H17" i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 s="1"/>
  <c r="D55" i="1" s="1"/>
  <c r="D51" i="1"/>
  <c r="G33" i="1"/>
  <c r="G61" i="1"/>
  <c r="G71" i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28" i="2"/>
  <c r="D33" i="2" s="1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43" i="3" s="1"/>
  <c r="D20" i="3"/>
  <c r="D32" i="3"/>
  <c r="C20" i="3"/>
  <c r="C32" i="3"/>
  <c r="C43" i="3" s="1"/>
  <c r="C45" i="3" s="1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5" i="4" s="1"/>
  <c r="D29" i="4" s="1"/>
  <c r="D32" i="4" s="1"/>
  <c r="D12" i="4"/>
  <c r="E11" i="4"/>
  <c r="E15" i="4" s="1"/>
  <c r="E12" i="4"/>
  <c r="E17" i="4"/>
  <c r="E21" i="4"/>
  <c r="E24" i="4"/>
  <c r="F11" i="4"/>
  <c r="F15" i="4" s="1"/>
  <c r="F12" i="4"/>
  <c r="F21" i="4"/>
  <c r="L21" i="4" s="1"/>
  <c r="F24" i="4"/>
  <c r="G11" i="4"/>
  <c r="G15" i="4" s="1"/>
  <c r="G12" i="4"/>
  <c r="G17" i="4"/>
  <c r="G21" i="4"/>
  <c r="G24" i="4"/>
  <c r="H12" i="4"/>
  <c r="H15" i="4"/>
  <c r="H17" i="4"/>
  <c r="H21" i="4"/>
  <c r="H24" i="4"/>
  <c r="I16" i="4"/>
  <c r="L16" i="4" s="1"/>
  <c r="I11" i="4"/>
  <c r="I15" i="4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/>
  <c r="C12" i="4"/>
  <c r="C17" i="4"/>
  <c r="L17" i="4" s="1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40" i="5" s="1"/>
  <c r="D25" i="5"/>
  <c r="D27" i="5"/>
  <c r="D38" i="5" s="1"/>
  <c r="G38" i="5" s="1"/>
  <c r="J38" i="5" s="1"/>
  <c r="D32" i="5"/>
  <c r="E17" i="5"/>
  <c r="E25" i="5"/>
  <c r="E27" i="5"/>
  <c r="E32" i="5"/>
  <c r="E38" i="5"/>
  <c r="F17" i="5"/>
  <c r="F25" i="5"/>
  <c r="G25" i="5" s="1"/>
  <c r="J25" i="5" s="1"/>
  <c r="F27" i="5"/>
  <c r="F32" i="5"/>
  <c r="G18" i="5"/>
  <c r="G19" i="5"/>
  <c r="J19" i="5" s="1"/>
  <c r="R19" i="5" s="1"/>
  <c r="H17" i="5"/>
  <c r="H25" i="5"/>
  <c r="H27" i="5"/>
  <c r="H32" i="5"/>
  <c r="H38" i="5" s="1"/>
  <c r="H40" i="5" s="1"/>
  <c r="I17" i="5"/>
  <c r="I25" i="5"/>
  <c r="I40" i="5" s="1"/>
  <c r="I27" i="5"/>
  <c r="I38" i="5"/>
  <c r="I32" i="5"/>
  <c r="J18" i="5"/>
  <c r="K17" i="5"/>
  <c r="K25" i="5"/>
  <c r="K40" i="5" s="1"/>
  <c r="K27" i="5"/>
  <c r="N27" i="5"/>
  <c r="K32" i="5"/>
  <c r="K38" i="5"/>
  <c r="L17" i="5"/>
  <c r="L25" i="5"/>
  <c r="L40" i="5" s="1"/>
  <c r="L27" i="5"/>
  <c r="L32" i="5"/>
  <c r="M17" i="5"/>
  <c r="M25" i="5"/>
  <c r="M27" i="5"/>
  <c r="M32" i="5"/>
  <c r="M38" i="5" s="1"/>
  <c r="N38" i="5" s="1"/>
  <c r="N18" i="5"/>
  <c r="Q18" i="5" s="1"/>
  <c r="R18" i="5" s="1"/>
  <c r="N19" i="5"/>
  <c r="O17" i="5"/>
  <c r="O40" i="5" s="1"/>
  <c r="O25" i="5"/>
  <c r="O27" i="5"/>
  <c r="O32" i="5"/>
  <c r="O38" i="5"/>
  <c r="P17" i="5"/>
  <c r="P25" i="5"/>
  <c r="P40" i="5" s="1"/>
  <c r="P27" i="5"/>
  <c r="P32" i="5"/>
  <c r="P38" i="5" s="1"/>
  <c r="Q19" i="5"/>
  <c r="N28" i="5"/>
  <c r="Q28" i="5" s="1"/>
  <c r="G28" i="5"/>
  <c r="J28" i="5" s="1"/>
  <c r="R28" i="5" s="1"/>
  <c r="N29" i="5"/>
  <c r="Q29" i="5" s="1"/>
  <c r="G29" i="5"/>
  <c r="J29" i="5" s="1"/>
  <c r="R29" i="5" s="1"/>
  <c r="N30" i="5"/>
  <c r="Q30" i="5" s="1"/>
  <c r="G30" i="5"/>
  <c r="J30" i="5" s="1"/>
  <c r="R30" i="5" s="1"/>
  <c r="N31" i="5"/>
  <c r="Q31" i="5"/>
  <c r="G31" i="5"/>
  <c r="J31" i="5"/>
  <c r="R31" i="5" s="1"/>
  <c r="G32" i="5"/>
  <c r="N33" i="5"/>
  <c r="Q33" i="5"/>
  <c r="G33" i="5"/>
  <c r="J33" i="5"/>
  <c r="N34" i="5"/>
  <c r="Q34" i="5"/>
  <c r="G34" i="5"/>
  <c r="J34" i="5"/>
  <c r="N35" i="5"/>
  <c r="Q35" i="5"/>
  <c r="G35" i="5"/>
  <c r="J35" i="5"/>
  <c r="N36" i="5"/>
  <c r="Q36" i="5"/>
  <c r="G36" i="5"/>
  <c r="J36" i="5"/>
  <c r="R36" i="5" s="1"/>
  <c r="N37" i="5"/>
  <c r="Q37" i="5"/>
  <c r="G37" i="5"/>
  <c r="J37" i="5"/>
  <c r="R37" i="5" s="1"/>
  <c r="G20" i="5"/>
  <c r="J20" i="5"/>
  <c r="R20" i="5" s="1"/>
  <c r="G21" i="5"/>
  <c r="J21" i="5" s="1"/>
  <c r="R21" i="5" s="1"/>
  <c r="G22" i="5"/>
  <c r="J22" i="5" s="1"/>
  <c r="G23" i="5"/>
  <c r="J23" i="5" s="1"/>
  <c r="G24" i="5"/>
  <c r="J24" i="5" s="1"/>
  <c r="G16" i="5"/>
  <c r="J16" i="5"/>
  <c r="N20" i="5"/>
  <c r="Q20" i="5"/>
  <c r="N21" i="5"/>
  <c r="N22" i="5"/>
  <c r="Q22" i="5" s="1"/>
  <c r="N23" i="5"/>
  <c r="Q23" i="5" s="1"/>
  <c r="N24" i="5"/>
  <c r="Q24" i="5" s="1"/>
  <c r="N16" i="5"/>
  <c r="Q16" i="5" s="1"/>
  <c r="R16" i="5" s="1"/>
  <c r="Q21" i="5"/>
  <c r="G10" i="5"/>
  <c r="J10" i="5" s="1"/>
  <c r="G11" i="5"/>
  <c r="J11" i="5" s="1"/>
  <c r="G12" i="5"/>
  <c r="J12" i="5" s="1"/>
  <c r="R12" i="5" s="1"/>
  <c r="G13" i="5"/>
  <c r="J13" i="5" s="1"/>
  <c r="G14" i="5"/>
  <c r="J14" i="5" s="1"/>
  <c r="G9" i="5"/>
  <c r="J9" i="5" s="1"/>
  <c r="R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1" i="6" s="1"/>
  <c r="E74" i="6"/>
  <c r="D71" i="6"/>
  <c r="F75" i="6"/>
  <c r="E76" i="6"/>
  <c r="E75" i="6" s="1"/>
  <c r="E78" i="6"/>
  <c r="D75" i="6"/>
  <c r="F80" i="6"/>
  <c r="E81" i="6"/>
  <c r="E82" i="6"/>
  <c r="E83" i="6"/>
  <c r="E84" i="6"/>
  <c r="D80" i="6"/>
  <c r="F90" i="6"/>
  <c r="F85" i="6" s="1"/>
  <c r="E86" i="6"/>
  <c r="E85" i="6" s="1"/>
  <c r="E87" i="6"/>
  <c r="E88" i="6"/>
  <c r="E89" i="6"/>
  <c r="E91" i="6"/>
  <c r="E92" i="6"/>
  <c r="E93" i="6"/>
  <c r="E94" i="6"/>
  <c r="D90" i="6"/>
  <c r="D85" i="6" s="1"/>
  <c r="D96" i="6" s="1"/>
  <c r="D97" i="6" s="1"/>
  <c r="F56" i="6"/>
  <c r="F66" i="6" s="1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E16" i="6" s="1"/>
  <c r="E19" i="6" s="1"/>
  <c r="F103" i="6"/>
  <c r="F104" i="6"/>
  <c r="F102" i="6"/>
  <c r="F105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C43" i="6" s="1"/>
  <c r="C44" i="6" s="1"/>
  <c r="E12" i="6"/>
  <c r="E13" i="6"/>
  <c r="E14" i="6"/>
  <c r="E11" i="6" s="1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3" i="6" s="1"/>
  <c r="E34" i="6"/>
  <c r="E42" i="6"/>
  <c r="E40" i="6"/>
  <c r="E39" i="6"/>
  <c r="E41" i="6"/>
  <c r="E32" i="6"/>
  <c r="E21" i="6"/>
  <c r="C11" i="6"/>
  <c r="C19" i="6" s="1"/>
  <c r="C33" i="6"/>
  <c r="D24" i="6"/>
  <c r="D43" i="6" s="1"/>
  <c r="D33" i="6"/>
  <c r="D38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I26" i="7" s="1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48" i="8" s="1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31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97" i="8" s="1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44" i="8" s="1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49" i="8" s="1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E79" i="8"/>
  <c r="K29" i="4"/>
  <c r="K32" i="4" s="1"/>
  <c r="N32" i="5"/>
  <c r="Q32" i="5" s="1"/>
  <c r="E90" i="6"/>
  <c r="J32" i="5"/>
  <c r="N25" i="5"/>
  <c r="Q25" i="5" s="1"/>
  <c r="F38" i="5"/>
  <c r="R33" i="5"/>
  <c r="L12" i="4"/>
  <c r="E38" i="6"/>
  <c r="G28" i="2"/>
  <c r="H28" i="2"/>
  <c r="H33" i="2" s="1"/>
  <c r="D39" i="2" s="1"/>
  <c r="H41" i="2" s="1"/>
  <c r="H34" i="2"/>
  <c r="H39" i="2" s="1"/>
  <c r="H42" i="2" s="1"/>
  <c r="D93" i="1"/>
  <c r="G17" i="5"/>
  <c r="J17" i="5" s="1"/>
  <c r="G29" i="4"/>
  <c r="G32" i="4" s="1"/>
  <c r="E56" i="6"/>
  <c r="R22" i="5"/>
  <c r="C93" i="1"/>
  <c r="R34" i="5"/>
  <c r="M40" i="5"/>
  <c r="F29" i="4"/>
  <c r="F32" i="4" s="1"/>
  <c r="C11" i="4"/>
  <c r="L11" i="4" s="1"/>
  <c r="I17" i="7"/>
  <c r="D44" i="6"/>
  <c r="R11" i="5"/>
  <c r="L38" i="5"/>
  <c r="E40" i="5"/>
  <c r="J29" i="4"/>
  <c r="J32" i="4" s="1"/>
  <c r="M15" i="4"/>
  <c r="M29" i="4" s="1"/>
  <c r="M32" i="4" s="1"/>
  <c r="D45" i="3"/>
  <c r="C45" i="1"/>
  <c r="H29" i="4"/>
  <c r="H32" i="4" s="1"/>
  <c r="E29" i="4"/>
  <c r="E32" i="4" s="1"/>
  <c r="F79" i="8"/>
  <c r="E52" i="6"/>
  <c r="N17" i="5"/>
  <c r="Q17" i="5" s="1"/>
  <c r="R39" i="5"/>
  <c r="C79" i="8"/>
  <c r="F114" i="8"/>
  <c r="F96" i="6"/>
  <c r="R35" i="5"/>
  <c r="I29" i="4"/>
  <c r="I32" i="4" s="1"/>
  <c r="C15" i="4"/>
  <c r="E149" i="8"/>
  <c r="C66" i="6"/>
  <c r="E66" i="6" s="1"/>
  <c r="E80" i="6"/>
  <c r="Q27" i="5"/>
  <c r="G27" i="5"/>
  <c r="J27" i="5" s="1"/>
  <c r="R27" i="5" s="1"/>
  <c r="D30" i="2"/>
  <c r="G30" i="2"/>
  <c r="F97" i="6"/>
  <c r="F149" i="8"/>
  <c r="D34" i="2"/>
  <c r="R17" i="5"/>
  <c r="D42" i="2"/>
  <c r="C96" i="6" l="1"/>
  <c r="C97" i="6" s="1"/>
  <c r="C94" i="1"/>
  <c r="Q38" i="5"/>
  <c r="Q40" i="5" s="1"/>
  <c r="N40" i="5"/>
  <c r="J40" i="5"/>
  <c r="G33" i="2"/>
  <c r="C30" i="2"/>
  <c r="D94" i="1"/>
  <c r="R24" i="5"/>
  <c r="E96" i="6"/>
  <c r="E97" i="6" s="1"/>
  <c r="R14" i="5"/>
  <c r="R10" i="5"/>
  <c r="R23" i="5"/>
  <c r="R25" i="5"/>
  <c r="C55" i="1"/>
  <c r="D41" i="2"/>
  <c r="G40" i="5"/>
  <c r="L15" i="4"/>
  <c r="R32" i="5"/>
  <c r="E43" i="6"/>
  <c r="E44" i="6" s="1"/>
  <c r="R13" i="5"/>
  <c r="H30" i="2"/>
  <c r="C29" i="4"/>
  <c r="F40" i="5"/>
  <c r="R40" i="5" l="1"/>
  <c r="C39" i="2"/>
  <c r="C34" i="2"/>
  <c r="C32" i="4"/>
  <c r="L32" i="4" s="1"/>
  <c r="L29" i="4"/>
  <c r="R38" i="5"/>
  <c r="G34" i="2"/>
  <c r="G39" i="2" s="1"/>
  <c r="G42" i="2" l="1"/>
  <c r="C41" i="2"/>
  <c r="G41" i="2"/>
  <c r="C42" i="2"/>
</calcChain>
</file>

<file path=xl/sharedStrings.xml><?xml version="1.0" encoding="utf-8"?>
<sst xmlns="http://schemas.openxmlformats.org/spreadsheetml/2006/main" count="1062" uniqueCount="870">
  <si>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</si>
  <si>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</si>
  <si>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</si>
  <si>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</si>
  <si>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</si>
  <si>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</si>
  <si>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</si>
  <si>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</si>
  <si>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</si>
  <si>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</si>
  <si>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</si>
  <si>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</si>
  <si>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</si>
  <si>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</si>
  <si>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</si>
  <si>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</si>
  <si>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</si>
  <si>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</si>
  <si>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</si>
  <si>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</si>
  <si>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</si>
  <si>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</si>
  <si>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</si>
  <si>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</si>
  <si>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</si>
  <si>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</si>
  <si>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</si>
  <si>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</si>
  <si>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</si>
  <si>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</si>
  <si>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</si>
  <si>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</si>
  <si>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</si>
  <si>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</si>
  <si>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</si>
  <si>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</si>
  <si>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</si>
  <si>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</si>
  <si>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</si>
  <si>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</si>
  <si>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</si>
  <si>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</si>
  <si>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</si>
  <si>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</si>
  <si>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</si>
  <si>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</si>
  <si>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</si>
  <si>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</si>
  <si>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</si>
  <si>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</si>
  <si>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</si>
  <si>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</si>
  <si>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</si>
  <si>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</si>
  <si>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</si>
  <si>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</si>
  <si>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</si>
  <si>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</si>
  <si>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</si>
  <si>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</si>
  <si>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</si>
  <si>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</si>
  <si>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</si>
  <si>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</si>
  <si>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</si>
  <si>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</si>
  <si>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</si>
  <si>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</si>
  <si>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</si>
  <si>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</si>
  <si>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</si>
  <si>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</si>
  <si>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</si>
  <si>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</si>
  <si>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</si>
  <si>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</si>
  <si>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</si>
  <si>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</si>
  <si>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</si>
  <si>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</si>
  <si>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</si>
  <si>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</si>
  <si>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</si>
  <si>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</si>
  <si>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</si>
  <si>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</si>
  <si>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</si>
  <si>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</si>
  <si>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</si>
  <si>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</si>
  <si>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</si>
  <si>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</si>
  <si>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</si>
  <si>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</si>
  <si>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</si>
  <si>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</si>
  <si>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</si>
  <si>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</si>
  <si>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</si>
  <si>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</si>
  <si>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</si>
  <si>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</si>
  <si>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</si>
  <si>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</si>
  <si>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</si>
  <si>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</si>
  <si>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</si>
  <si>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</si>
  <si>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</si>
  <si>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</si>
  <si>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</si>
  <si>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</si>
  <si>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</si>
  <si>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</si>
  <si>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</si>
  <si>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</si>
  <si>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</si>
  <si>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</si>
  <si>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</si>
  <si>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</si>
  <si>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</si>
  <si>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</si>
  <si>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</si>
  <si>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</si>
  <si>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</si>
  <si>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</si>
  <si>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</si>
  <si>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</si>
  <si>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</si>
  <si>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</si>
  <si>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</si>
  <si>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</si>
  <si>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</si>
  <si>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</si>
  <si>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</si>
  <si>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</si>
  <si>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</si>
  <si>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</si>
  <si>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</si>
  <si>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</si>
  <si>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</si>
  <si>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</si>
  <si>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</si>
  <si>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</si>
  <si>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</si>
  <si>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</si>
  <si>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</si>
  <si>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</si>
  <si>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</si>
  <si>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</si>
  <si>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</si>
  <si>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</si>
  <si>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</si>
  <si>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</si>
  <si>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</si>
  <si>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</si>
  <si>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</si>
  <si>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</si>
  <si>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</si>
  <si>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</si>
  <si>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</si>
  <si>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</si>
  <si>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</si>
  <si>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</si>
  <si>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</si>
  <si>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</si>
  <si>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</si>
  <si>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</si>
  <si>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</si>
  <si>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</si>
  <si>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</si>
  <si>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</si>
  <si>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</si>
  <si>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</si>
  <si>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</si>
  <si>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</si>
  <si>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</si>
  <si>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</si>
  <si>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</si>
  <si>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</si>
  <si>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</si>
  <si>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</si>
  <si>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</si>
  <si>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</si>
  <si>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</si>
  <si>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</si>
  <si>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</si>
  <si>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</si>
  <si>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</si>
  <si>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</si>
  <si>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</si>
  <si>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</si>
  <si>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</si>
  <si>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</si>
  <si>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</si>
  <si>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</si>
  <si>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</si>
  <si>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</si>
  <si>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</si>
  <si>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</si>
  <si>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</si>
  <si>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</si>
  <si>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</si>
  <si>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</si>
  <si>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</si>
  <si>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</si>
  <si>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</si>
  <si>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</si>
  <si>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</si>
  <si>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</si>
  <si>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</si>
  <si>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</si>
  <si>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</si>
  <si>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</si>
  <si>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</si>
  <si>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</si>
  <si>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</si>
  <si>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</si>
  <si>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</si>
  <si>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</si>
  <si>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</si>
  <si>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</si>
  <si>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</si>
  <si>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</si>
  <si>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</si>
  <si>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</si>
  <si>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</si>
  <si>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</si>
  <si>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</si>
  <si>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</si>
  <si>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</si>
  <si>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</si>
  <si>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</si>
  <si>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</si>
  <si>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</si>
  <si>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</si>
  <si>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</si>
  <si>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</si>
  <si>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</si>
  <si>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</si>
  <si>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</si>
  <si>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</si>
  <si>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</si>
  <si>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</si>
  <si>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</si>
  <si>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</si>
  <si>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</si>
  <si>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</si>
  <si>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</si>
  <si>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</si>
  <si>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</si>
  <si>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</si>
  <si>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</si>
  <si>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</si>
  <si>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</si>
  <si>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</si>
  <si>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</si>
  <si>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</si>
  <si>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</si>
  <si>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</si>
  <si>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</si>
  <si>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</si>
  <si>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</si>
  <si>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</si>
  <si>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</si>
  <si>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</si>
  <si>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</si>
  <si>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</si>
  <si>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</si>
  <si>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</si>
  <si>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</si>
  <si>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</si>
  <si>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</si>
  <si>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</si>
  <si>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</si>
  <si>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</si>
  <si>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</si>
  <si>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</si>
  <si>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</si>
  <si>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</si>
  <si>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</si>
  <si>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</si>
  <si>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</si>
  <si>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</si>
  <si>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</si>
  <si>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</si>
  <si>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</si>
  <si>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</si>
  <si>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</si>
  <si>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</si>
  <si>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</si>
  <si>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</si>
  <si>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</si>
  <si>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</si>
  <si>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</si>
  <si>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</si>
  <si>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</si>
  <si>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</si>
  <si>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</si>
  <si>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</si>
  <si>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</si>
  <si>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</si>
  <si>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</si>
  <si>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</si>
  <si>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</si>
  <si>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</si>
  <si>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</si>
  <si>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</si>
  <si>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</si>
  <si>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</si>
  <si>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</si>
  <si>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</si>
  <si>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</si>
  <si>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</si>
  <si>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</si>
  <si>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</si>
  <si>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</si>
  <si>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</si>
  <si>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</si>
  <si>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</si>
  <si>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</si>
  <si>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</si>
  <si>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</si>
  <si>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</si>
  <si>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</si>
  <si>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</si>
  <si>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</si>
  <si>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</si>
  <si>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</si>
  <si>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</si>
  <si>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</si>
  <si>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</si>
  <si>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</si>
  <si>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</si>
  <si>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</si>
  <si>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</si>
  <si>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</si>
  <si>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</si>
  <si>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</si>
  <si>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</si>
  <si>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</si>
  <si>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</si>
  <si>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</si>
  <si>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</si>
  <si>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</si>
  <si>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</si>
  <si>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</si>
  <si>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</si>
  <si>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</si>
  <si>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</si>
  <si>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</si>
  <si>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</si>
  <si>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</si>
  <si>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</si>
  <si>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</si>
  <si>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</si>
  <si>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</si>
  <si>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</si>
  <si>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</si>
  <si>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</si>
  <si>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</si>
  <si>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</si>
  <si>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</si>
  <si>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</si>
  <si>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</si>
  <si>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</si>
  <si>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</si>
  <si>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</si>
  <si>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</si>
  <si>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</si>
  <si>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</si>
  <si>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</si>
  <si>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</si>
  <si>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</si>
  <si>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</si>
  <si>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</si>
  <si>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</si>
  <si>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</si>
  <si>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</si>
  <si>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</si>
  <si>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</si>
  <si>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</si>
  <si>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</si>
  <si>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</si>
  <si>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</si>
  <si>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</si>
  <si>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</si>
  <si>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</si>
  <si>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</si>
  <si>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</si>
  <si>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</si>
  <si>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</si>
  <si>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</si>
  <si>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</si>
  <si>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</si>
  <si>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</si>
  <si>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</si>
  <si>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</si>
  <si>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</si>
  <si>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</si>
  <si>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</si>
  <si>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</si>
  <si>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</si>
  <si>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</si>
  <si>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</si>
  <si>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</si>
  <si>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</si>
  <si>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</si>
  <si>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</si>
  <si>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</si>
  <si>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</si>
  <si>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</si>
  <si>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</si>
  <si>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</si>
  <si>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</si>
  <si>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</si>
  <si>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</si>
  <si>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</si>
  <si>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</si>
  <si>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</si>
  <si>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</si>
  <si>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</si>
  <si>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</si>
  <si>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</si>
  <si>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</si>
  <si>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</si>
  <si>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</si>
  <si>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</si>
  <si>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</si>
  <si>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</si>
  <si>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</si>
  <si>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</si>
  <si>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</si>
  <si>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</si>
  <si>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</si>
  <si>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</si>
  <si>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</si>
  <si>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</si>
  <si>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</si>
  <si>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</si>
  <si>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</si>
  <si>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</si>
  <si>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</si>
  <si>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</si>
  <si>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</si>
  <si>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</si>
  <si>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</si>
  <si>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</si>
  <si>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</si>
  <si>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</si>
  <si>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</si>
  <si>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</si>
  <si>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</si>
  <si>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</si>
  <si>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</si>
  <si>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</si>
  <si>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</si>
  <si>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</si>
  <si>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</si>
  <si>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</si>
  <si>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</si>
  <si>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</si>
  <si>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</si>
  <si>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</si>
  <si>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</si>
  <si>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</si>
  <si>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</si>
  <si>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</si>
  <si>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</si>
  <si>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</si>
  <si>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</si>
  <si>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</si>
  <si>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</si>
  <si>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</si>
  <si>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</si>
  <si>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</si>
  <si>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</si>
  <si>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</si>
  <si>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</si>
  <si>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</si>
  <si>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</si>
  <si>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</si>
  <si>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</si>
  <si>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</si>
  <si>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</si>
  <si>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</si>
  <si>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</si>
  <si>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</si>
  <si>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</si>
  <si>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</si>
  <si>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</si>
  <si>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</si>
  <si>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</si>
  <si>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</si>
  <si>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</si>
  <si>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</si>
  <si>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</si>
  <si>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</si>
  <si>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</si>
  <si>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</si>
  <si>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</si>
  <si>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</si>
  <si>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</si>
  <si>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</si>
  <si>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</si>
  <si>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</si>
  <si>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</si>
  <si>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</si>
  <si>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</si>
  <si>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</si>
  <si>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</si>
  <si>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</si>
  <si>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</si>
  <si>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</si>
  <si>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</si>
  <si>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</si>
  <si>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</si>
  <si>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</si>
  <si>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</si>
  <si>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</si>
  <si>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</si>
  <si>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</si>
  <si>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</si>
  <si>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</si>
  <si>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</si>
  <si>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</si>
  <si>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</si>
  <si>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</si>
  <si>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</si>
  <si>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</si>
  <si>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</si>
  <si>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</si>
  <si>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</si>
  <si>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</si>
  <si>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</si>
  <si>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</si>
  <si>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</si>
  <si>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</si>
  <si>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</si>
  <si>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</si>
  <si>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</si>
  <si>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</si>
  <si>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</si>
  <si>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</si>
  <si>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</si>
  <si>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</si>
  <si>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</si>
  <si>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</si>
  <si>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</si>
  <si>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</si>
  <si>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</si>
  <si>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</si>
  <si>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</si>
  <si>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</si>
  <si>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</si>
  <si>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</si>
  <si>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</si>
  <si>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</si>
  <si>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</si>
  <si>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</si>
  <si>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</si>
  <si>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</si>
  <si>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</si>
  <si>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</si>
  <si>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</si>
  <si>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</si>
  <si>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</si>
  <si>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</si>
  <si>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</si>
  <si>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</si>
  <si>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</si>
  <si>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</si>
  <si>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</si>
  <si>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</si>
  <si>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</si>
  <si>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</si>
  <si>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</si>
  <si>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</si>
  <si>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</si>
  <si>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</si>
  <si>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</si>
  <si>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</si>
  <si>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</si>
  <si>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</si>
  <si>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</si>
  <si>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</si>
  <si>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</si>
  <si>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</si>
  <si>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</si>
  <si>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</si>
  <si>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</si>
  <si>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</si>
  <si>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</si>
  <si>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</si>
  <si>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</si>
  <si>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</si>
  <si>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</si>
  <si>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</si>
  <si>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</si>
  <si>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</si>
  <si>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</si>
  <si>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</si>
  <si>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</si>
  <si>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</si>
  <si>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</si>
  <si>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</si>
  <si>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</si>
  <si>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</si>
  <si>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</si>
  <si>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</si>
  <si>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</si>
  <si>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</si>
  <si>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</si>
  <si>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</si>
  <si>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</si>
  <si>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</si>
  <si>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</si>
  <si>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</si>
  <si>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</si>
  <si>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</si>
  <si>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</si>
  <si>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</si>
  <si>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</si>
  <si>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</si>
  <si>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</si>
  <si>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</si>
  <si>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</si>
  <si>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</si>
  <si>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</si>
  <si>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</si>
  <si>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</si>
  <si>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</si>
  <si>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</si>
  <si>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</si>
  <si>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</si>
  <si>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</si>
  <si>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</si>
  <si>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</si>
  <si>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</si>
  <si>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</si>
  <si>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</si>
  <si>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</si>
  <si>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</si>
  <si>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</si>
  <si>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</si>
  <si>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</si>
  <si>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</si>
  <si>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</si>
  <si>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</si>
  <si>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</si>
  <si>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</si>
  <si>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</si>
  <si>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</si>
  <si>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</si>
  <si>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</si>
  <si>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</si>
  <si>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</si>
  <si>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</si>
  <si>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</si>
  <si>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</si>
  <si>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</si>
  <si>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</si>
  <si>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</si>
  <si>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</si>
  <si>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</si>
  <si>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</si>
  <si>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</si>
  <si>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</si>
  <si>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</si>
  <si>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</si>
  <si>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</si>
  <si>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</si>
  <si>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</si>
  <si>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</si>
  <si>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</si>
  <si>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</si>
  <si>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</si>
  <si>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</si>
  <si>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</si>
  <si>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</si>
  <si>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</si>
  <si>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</si>
  <si>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</si>
  <si>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</si>
  <si>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</si>
  <si>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</si>
  <si>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</si>
  <si>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</si>
  <si>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</si>
  <si>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</si>
  <si>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</si>
  <si>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</si>
  <si>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</si>
  <si>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</si>
  <si>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</si>
  <si>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</si>
  <si>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</si>
  <si>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</si>
  <si>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</si>
  <si>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</si>
  <si>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</si>
  <si>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</si>
  <si>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</si>
  <si>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</si>
  <si>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</si>
  <si>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</si>
  <si>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</si>
  <si>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</si>
  <si>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</si>
  <si>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</si>
  <si>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</si>
  <si>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</si>
  <si>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</si>
  <si>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</si>
  <si>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</si>
  <si>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</si>
  <si>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</si>
  <si>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</si>
  <si>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</si>
  <si>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</si>
  <si>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</si>
  <si>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</si>
  <si>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</si>
  <si>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</si>
  <si>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</si>
  <si>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</si>
  <si>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</si>
  <si>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</si>
  <si>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</si>
  <si>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</si>
  <si>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</si>
  <si>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</si>
  <si>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</si>
  <si>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</si>
  <si>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</si>
  <si>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</si>
  <si>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</si>
  <si>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</si>
  <si>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</si>
  <si>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</si>
  <si>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</si>
  <si>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</si>
  <si>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</si>
  <si>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</si>
  <si>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</si>
  <si>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</si>
  <si>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</si>
  <si>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</si>
  <si>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</si>
  <si>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</si>
  <si>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</si>
  <si>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</si>
  <si>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</si>
  <si>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</si>
  <si>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</si>
  <si>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</si>
  <si>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</si>
  <si>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</si>
  <si>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</si>
  <si>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</si>
  <si>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</si>
  <si>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</si>
  <si>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</si>
  <si>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</si>
  <si>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</si>
  <si>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</si>
  <si>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</si>
  <si>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</si>
  <si>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</si>
  <si>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</si>
  <si>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</si>
  <si>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</si>
  <si>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</si>
  <si>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</si>
  <si>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</si>
  <si>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</si>
  <si>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</si>
  <si>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</si>
  <si>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</si>
  <si>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</si>
  <si>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</si>
  <si>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</si>
  <si>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</si>
  <si>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</si>
  <si>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</si>
  <si>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</si>
  <si>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</si>
  <si>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</si>
  <si>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</si>
  <si>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</si>
  <si>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</si>
  <si>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</si>
  <si>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</si>
  <si>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</si>
  <si>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</si>
  <si>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</si>
  <si>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</si>
  <si>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</si>
  <si>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</si>
  <si>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</si>
  <si>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</si>
  <si>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</si>
  <si>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</si>
  <si>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</si>
  <si>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</si>
  <si>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</si>
  <si>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</si>
  <si>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</si>
  <si>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</si>
  <si>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</si>
  <si>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</si>
  <si>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</si>
  <si>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</si>
  <si>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</si>
  <si>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</si>
  <si>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</si>
  <si>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</si>
  <si>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</si>
  <si>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</si>
  <si>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</si>
  <si>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</si>
  <si>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</si>
  <si>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</si>
  <si>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</si>
  <si>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</si>
  <si>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</si>
  <si>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</si>
  <si>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</si>
  <si>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</si>
  <si>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</si>
  <si>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</si>
  <si>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</si>
  <si>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</si>
  <si>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</si>
  <si>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</si>
  <si>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</si>
  <si>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</si>
  <si>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</si>
  <si>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</si>
  <si>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</si>
  <si>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</si>
  <si>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</si>
  <si>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</si>
  <si>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</si>
  <si>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</si>
  <si>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</si>
  <si>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</si>
  <si>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</si>
  <si>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</si>
  <si>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</si>
  <si>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</si>
  <si>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</si>
  <si>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</si>
  <si>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</si>
  <si>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</si>
  <si>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</si>
  <si>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</si>
  <si>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</si>
  <si>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</si>
  <si>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</si>
  <si>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</si>
  <si>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</si>
  <si>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</si>
  <si>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</si>
  <si>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</si>
  <si>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ЛЕТИЩЕ СОФИЯ ЕАД</t>
  </si>
  <si>
    <t>НЕКОНСОЛИДИРАН</t>
  </si>
  <si>
    <t>01.01.2016 - 30.06.2016</t>
  </si>
  <si>
    <t>Дата на съставяне:  29.07.2016 г.</t>
  </si>
  <si>
    <t>29.07.2016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</si>
</sst>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workbookViewId="0">
      <selection activeCell="D18" sqref="D1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865</v>
      </c>
      <c r="F3" s="217" t="s">
        <v>2</v>
      </c>
      <c r="G3" s="172"/>
      <c r="H3" s="461">
        <v>121023551</v>
      </c>
    </row>
    <row r="4" spans="1:8" ht="15">
      <c r="A4" s="575" t="s">
        <v>3</v>
      </c>
      <c r="B4" s="581"/>
      <c r="C4" s="581"/>
      <c r="D4" s="581"/>
      <c r="E4" s="504" t="s">
        <v>866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867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1375</v>
      </c>
      <c r="D11" s="151">
        <v>3993</v>
      </c>
      <c r="E11" s="237" t="s">
        <v>22</v>
      </c>
      <c r="F11" s="242" t="s">
        <v>23</v>
      </c>
      <c r="G11" s="152">
        <v>5395</v>
      </c>
      <c r="H11" s="152">
        <v>5395</v>
      </c>
    </row>
    <row r="12" spans="1:8" ht="15">
      <c r="A12" s="235" t="s">
        <v>24</v>
      </c>
      <c r="B12" s="241" t="s">
        <v>25</v>
      </c>
      <c r="C12" s="151">
        <v>1475</v>
      </c>
      <c r="D12" s="151">
        <v>2235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2293</v>
      </c>
      <c r="D13" s="151">
        <v>2946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2</v>
      </c>
      <c r="D14" s="151">
        <v>735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6905</v>
      </c>
      <c r="D15" s="151">
        <v>6323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288</v>
      </c>
      <c r="D16" s="151">
        <v>299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207</v>
      </c>
      <c r="D17" s="151">
        <v>374</v>
      </c>
      <c r="E17" s="243" t="s">
        <v>46</v>
      </c>
      <c r="F17" s="245" t="s">
        <v>47</v>
      </c>
      <c r="G17" s="154">
        <f>G11+G14+G15+G16</f>
        <v>5395</v>
      </c>
      <c r="H17" s="154">
        <f>H11+H14+H15+H16</f>
        <v>5395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12545</v>
      </c>
      <c r="D19" s="155">
        <f>SUM(D11:D18)</f>
        <v>16905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662</v>
      </c>
      <c r="H20" s="158">
        <v>2384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94851</v>
      </c>
      <c r="H21" s="156">
        <f>SUM(H22:H24)</f>
        <v>94667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3864</v>
      </c>
      <c r="H22" s="152">
        <v>3864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f>91417-430</f>
        <v>90987</v>
      </c>
      <c r="H24" s="152">
        <f>91233-430</f>
        <v>90803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95513</v>
      </c>
      <c r="H25" s="154">
        <f>H19+H20+H21</f>
        <v>97051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0</v>
      </c>
      <c r="H27" s="154">
        <f>SUM(H28:H30)</f>
        <v>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/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4270</v>
      </c>
      <c r="H31" s="152">
        <v>5580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4270</v>
      </c>
      <c r="H33" s="154">
        <f>H27+H31+H32</f>
        <v>5580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105178</v>
      </c>
      <c r="H36" s="154">
        <f>H25+H17+H33</f>
        <v>108026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9951</v>
      </c>
      <c r="H44" s="152">
        <v>9951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1065</v>
      </c>
      <c r="H48" s="152">
        <v>1065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11016</v>
      </c>
      <c r="H49" s="154">
        <f>SUM(H43:H48)</f>
        <v>11016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44835</v>
      </c>
      <c r="D50" s="151">
        <v>44891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44835</v>
      </c>
      <c r="D51" s="155">
        <f>SUM(D47:D50)</f>
        <v>44891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374</v>
      </c>
      <c r="D54" s="151">
        <v>183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57754</v>
      </c>
      <c r="D55" s="155">
        <f>D19+D20+D21+D27+D32+D45+D51+D53+D54</f>
        <v>61979</v>
      </c>
      <c r="E55" s="237" t="s">
        <v>172</v>
      </c>
      <c r="F55" s="261" t="s">
        <v>173</v>
      </c>
      <c r="G55" s="154">
        <f>G49+G51+G52+G53+G54</f>
        <v>11016</v>
      </c>
      <c r="H55" s="154">
        <f>H49+H51+H52+H53+H54</f>
        <v>11016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5394</v>
      </c>
      <c r="D58" s="151">
        <v>4992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>
        <v>5195</v>
      </c>
      <c r="D60" s="151">
        <v>5834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8928</v>
      </c>
      <c r="H61" s="154">
        <f>SUM(H62:H68)</f>
        <v>9652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10589</v>
      </c>
      <c r="D64" s="155">
        <f>SUM(D58:D63)</f>
        <v>10826</v>
      </c>
      <c r="E64" s="237" t="s">
        <v>200</v>
      </c>
      <c r="F64" s="242" t="s">
        <v>201</v>
      </c>
      <c r="G64" s="152">
        <v>3433</v>
      </c>
      <c r="H64" s="152">
        <v>2878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2803</v>
      </c>
      <c r="H66" s="152">
        <v>3377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1265</v>
      </c>
      <c r="H67" s="152">
        <v>1683</v>
      </c>
    </row>
    <row r="68" spans="1:18" ht="15">
      <c r="A68" s="235" t="s">
        <v>211</v>
      </c>
      <c r="B68" s="241" t="s">
        <v>212</v>
      </c>
      <c r="C68" s="151">
        <v>5078</v>
      </c>
      <c r="D68" s="151">
        <v>5029</v>
      </c>
      <c r="E68" s="237" t="s">
        <v>213</v>
      </c>
      <c r="F68" s="242" t="s">
        <v>214</v>
      </c>
      <c r="G68" s="152">
        <v>1427</v>
      </c>
      <c r="H68" s="152">
        <v>1714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137218</v>
      </c>
      <c r="H69" s="152">
        <v>135871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90</v>
      </c>
      <c r="D71" s="151">
        <v>167</v>
      </c>
      <c r="E71" s="253" t="s">
        <v>46</v>
      </c>
      <c r="F71" s="273" t="s">
        <v>224</v>
      </c>
      <c r="G71" s="161">
        <f>G59+G60+G61+G69+G70</f>
        <v>146146</v>
      </c>
      <c r="H71" s="161">
        <f>H59+H60+H61+H69+H70</f>
        <v>145523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76200</v>
      </c>
      <c r="D74" s="151">
        <v>85423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81368</v>
      </c>
      <c r="D75" s="155">
        <f>SUM(D67:D74)</f>
        <v>90619</v>
      </c>
      <c r="E75" s="251" t="s">
        <v>160</v>
      </c>
      <c r="F75" s="245" t="s">
        <v>234</v>
      </c>
      <c r="G75" s="152">
        <v>1</v>
      </c>
      <c r="H75" s="152">
        <v>1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146147</v>
      </c>
      <c r="H79" s="162">
        <f>H71+H74+H75+H76</f>
        <v>145524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442</v>
      </c>
      <c r="D87" s="151">
        <v>388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54286</v>
      </c>
      <c r="D88" s="151">
        <v>42091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57056</v>
      </c>
      <c r="D89" s="151">
        <v>57827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111784</v>
      </c>
      <c r="D91" s="155">
        <f>SUM(D87:D90)</f>
        <v>100306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846</v>
      </c>
      <c r="D92" s="151">
        <v>836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204587</v>
      </c>
      <c r="D93" s="155">
        <f>D64+D75+D84+D91+D92</f>
        <v>202587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262341</v>
      </c>
      <c r="D94" s="164">
        <f>D93+D55</f>
        <v>264566</v>
      </c>
      <c r="E94" s="449" t="s">
        <v>270</v>
      </c>
      <c r="F94" s="289" t="s">
        <v>271</v>
      </c>
      <c r="G94" s="165">
        <f>G36+G39+G55+G79</f>
        <v>262341</v>
      </c>
      <c r="H94" s="165">
        <f>H36+H39+H55+H79</f>
        <v>264566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868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857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topLeftCell="A22" workbookViewId="0">
      <selection activeCell="B48" sqref="B48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ЛЕТИЩЕ СОФИЯ ЕАД</v>
      </c>
      <c r="C2" s="584"/>
      <c r="D2" s="584"/>
      <c r="E2" s="584"/>
      <c r="F2" s="586" t="s">
        <v>2</v>
      </c>
      <c r="G2" s="586"/>
      <c r="H2" s="526">
        <f>'справка №1-БАЛАНС'!H3</f>
        <v>121023551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4249</v>
      </c>
      <c r="D9" s="46">
        <v>5424</v>
      </c>
      <c r="E9" s="298" t="s">
        <v>285</v>
      </c>
      <c r="F9" s="549" t="s">
        <v>286</v>
      </c>
      <c r="G9" s="550"/>
      <c r="H9" s="550"/>
    </row>
    <row r="10" spans="1:18">
      <c r="A10" s="298" t="s">
        <v>287</v>
      </c>
      <c r="B10" s="299" t="s">
        <v>288</v>
      </c>
      <c r="C10" s="46">
        <v>6480</v>
      </c>
      <c r="D10" s="46">
        <v>4804</v>
      </c>
      <c r="E10" s="298" t="s">
        <v>289</v>
      </c>
      <c r="F10" s="549" t="s">
        <v>290</v>
      </c>
      <c r="G10" s="550">
        <v>25694</v>
      </c>
      <c r="H10" s="550">
        <v>20756</v>
      </c>
    </row>
    <row r="11" spans="1:18">
      <c r="A11" s="298" t="s">
        <v>291</v>
      </c>
      <c r="B11" s="299" t="s">
        <v>292</v>
      </c>
      <c r="C11" s="46">
        <v>629</v>
      </c>
      <c r="D11" s="46">
        <v>575</v>
      </c>
      <c r="E11" s="300" t="s">
        <v>293</v>
      </c>
      <c r="F11" s="549" t="s">
        <v>294</v>
      </c>
      <c r="G11" s="550">
        <v>10933</v>
      </c>
      <c r="H11" s="550">
        <v>9447</v>
      </c>
    </row>
    <row r="12" spans="1:18">
      <c r="A12" s="298" t="s">
        <v>295</v>
      </c>
      <c r="B12" s="299" t="s">
        <v>296</v>
      </c>
      <c r="C12" s="46">
        <v>15024</v>
      </c>
      <c r="D12" s="46">
        <v>15110</v>
      </c>
      <c r="E12" s="300" t="s">
        <v>78</v>
      </c>
      <c r="F12" s="549" t="s">
        <v>297</v>
      </c>
      <c r="G12" s="550">
        <v>2167</v>
      </c>
      <c r="H12" s="550">
        <v>2029</v>
      </c>
    </row>
    <row r="13" spans="1:18">
      <c r="A13" s="298" t="s">
        <v>298</v>
      </c>
      <c r="B13" s="299" t="s">
        <v>299</v>
      </c>
      <c r="C13" s="46">
        <v>9797</v>
      </c>
      <c r="D13" s="46">
        <v>9824</v>
      </c>
      <c r="E13" s="301" t="s">
        <v>51</v>
      </c>
      <c r="F13" s="551" t="s">
        <v>300</v>
      </c>
      <c r="G13" s="548">
        <f>SUM(G9:G12)</f>
        <v>38794</v>
      </c>
      <c r="H13" s="548">
        <f>SUM(H9:H12)</f>
        <v>32232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>
        <v>19824</v>
      </c>
      <c r="D14" s="46">
        <v>15496</v>
      </c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>
        <v>22524</v>
      </c>
      <c r="H15" s="550">
        <v>22081</v>
      </c>
    </row>
    <row r="16" spans="1:18">
      <c r="A16" s="298" t="s">
        <v>307</v>
      </c>
      <c r="B16" s="299" t="s">
        <v>308</v>
      </c>
      <c r="C16" s="47">
        <v>468</v>
      </c>
      <c r="D16" s="47">
        <v>299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56471</v>
      </c>
      <c r="D19" s="49">
        <f>SUM(D9:D15)+D16</f>
        <v>51532</v>
      </c>
      <c r="E19" s="304" t="s">
        <v>317</v>
      </c>
      <c r="F19" s="552" t="s">
        <v>318</v>
      </c>
      <c r="G19" s="550">
        <v>200</v>
      </c>
      <c r="H19" s="550">
        <v>236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2</v>
      </c>
      <c r="D22" s="46">
        <v>13</v>
      </c>
      <c r="E22" s="304" t="s">
        <v>326</v>
      </c>
      <c r="F22" s="552" t="s">
        <v>327</v>
      </c>
      <c r="G22" s="550">
        <v>142</v>
      </c>
      <c r="H22" s="550">
        <v>577</v>
      </c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>
        <v>233</v>
      </c>
      <c r="D24" s="46">
        <v>251</v>
      </c>
      <c r="E24" s="301" t="s">
        <v>103</v>
      </c>
      <c r="F24" s="554" t="s">
        <v>334</v>
      </c>
      <c r="G24" s="548">
        <f>SUM(G19:G23)</f>
        <v>342</v>
      </c>
      <c r="H24" s="548">
        <f>SUM(H19:H23)</f>
        <v>813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210</v>
      </c>
      <c r="D25" s="46">
        <v>163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445</v>
      </c>
      <c r="D26" s="49">
        <f>SUM(D22:D25)</f>
        <v>427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56916</v>
      </c>
      <c r="D28" s="50">
        <f>D26+D19</f>
        <v>51959</v>
      </c>
      <c r="E28" s="127" t="s">
        <v>339</v>
      </c>
      <c r="F28" s="554" t="s">
        <v>340</v>
      </c>
      <c r="G28" s="548">
        <f>G13+G15+G24</f>
        <v>61660</v>
      </c>
      <c r="H28" s="548">
        <f>H13+H15+H24</f>
        <v>55126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4744</v>
      </c>
      <c r="D30" s="50">
        <f>IF((H28-D28)&gt;0,H28-D28,0)</f>
        <v>3167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345</v>
      </c>
      <c r="C31" s="46"/>
      <c r="D31" s="46"/>
      <c r="E31" s="296" t="s">
        <v>856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56916</v>
      </c>
      <c r="D33" s="49">
        <f>D28-D31+D32</f>
        <v>51959</v>
      </c>
      <c r="E33" s="127" t="s">
        <v>353</v>
      </c>
      <c r="F33" s="554" t="s">
        <v>354</v>
      </c>
      <c r="G33" s="53">
        <f>G32-G31+G28</f>
        <v>61660</v>
      </c>
      <c r="H33" s="53">
        <f>H32-H31+H28</f>
        <v>55126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4744</v>
      </c>
      <c r="D34" s="50">
        <f>IF((H33-D33)&gt;0,H33-D33,0)</f>
        <v>3167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474</v>
      </c>
      <c r="D35" s="49">
        <f>D36+D37+D38</f>
        <v>317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474</v>
      </c>
      <c r="D36" s="46">
        <v>317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4270</v>
      </c>
      <c r="D39" s="460">
        <f>+IF((H33-D33-D35)&gt;0,H33-D33-D35,0)</f>
        <v>2850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4270</v>
      </c>
      <c r="D41" s="52">
        <f>IF(H39=0,IF(D39-D40&gt;0,D39-D40+H40,0),IF(H39-H40&lt;0,H40-H39+D39,0))</f>
        <v>2850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61660</v>
      </c>
      <c r="D42" s="53">
        <f>D33+D35+D39</f>
        <v>55126</v>
      </c>
      <c r="E42" s="128" t="s">
        <v>380</v>
      </c>
      <c r="F42" s="129" t="s">
        <v>381</v>
      </c>
      <c r="G42" s="53">
        <f>G39+G33</f>
        <v>61660</v>
      </c>
      <c r="H42" s="53">
        <f>H39+H33</f>
        <v>55126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863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869</v>
      </c>
      <c r="C48" s="427" t="s">
        <v>382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10" workbookViewId="0">
      <selection activeCell="A49" sqref="A4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>ЛЕТИЩЕ СОФИЯ ЕАД</v>
      </c>
      <c r="C4" s="541" t="s">
        <v>2</v>
      </c>
      <c r="D4" s="541">
        <f>'справка №1-БАЛАНС'!H3</f>
        <v>121023551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49307</v>
      </c>
      <c r="D10" s="54">
        <v>42440</v>
      </c>
      <c r="E10" s="130"/>
      <c r="F10" s="130"/>
    </row>
    <row r="11" spans="1:13">
      <c r="A11" s="332" t="s">
        <v>389</v>
      </c>
      <c r="B11" s="333" t="s">
        <v>390</v>
      </c>
      <c r="C11" s="54">
        <v>-41097</v>
      </c>
      <c r="D11" s="54">
        <v>-34620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-20325</v>
      </c>
      <c r="D13" s="54">
        <v>-20349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-2358</v>
      </c>
      <c r="D14" s="54">
        <v>-2986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-382</v>
      </c>
      <c r="D15" s="54">
        <v>-228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18</v>
      </c>
      <c r="D16" s="54">
        <v>31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-78</v>
      </c>
      <c r="D18" s="54">
        <v>275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-1481</v>
      </c>
      <c r="D19" s="54">
        <v>-1337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-16396</v>
      </c>
      <c r="D20" s="55">
        <f>SUM(D10:D19)</f>
        <v>-16774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-15801</v>
      </c>
      <c r="D22" s="54">
        <v>-5256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167</v>
      </c>
      <c r="D31" s="54">
        <v>260</v>
      </c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-15634</v>
      </c>
      <c r="D32" s="55">
        <f>SUM(D22:D31)</f>
        <v>-4996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>
        <v>-4882</v>
      </c>
      <c r="D37" s="54">
        <v>-4882</v>
      </c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>
        <v>-354</v>
      </c>
      <c r="D39" s="54">
        <v>-530</v>
      </c>
      <c r="E39" s="130"/>
      <c r="F39" s="130"/>
    </row>
    <row r="40" spans="1:8">
      <c r="A40" s="332" t="s">
        <v>444</v>
      </c>
      <c r="B40" s="333" t="s">
        <v>445</v>
      </c>
      <c r="C40" s="54">
        <v>-2790</v>
      </c>
      <c r="D40" s="54">
        <v>-3151</v>
      </c>
      <c r="E40" s="130"/>
      <c r="F40" s="130"/>
    </row>
    <row r="41" spans="1:8">
      <c r="A41" s="332" t="s">
        <v>446</v>
      </c>
      <c r="B41" s="333" t="s">
        <v>447</v>
      </c>
      <c r="C41" s="54">
        <v>51534</v>
      </c>
      <c r="D41" s="54">
        <v>46129</v>
      </c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43508</v>
      </c>
      <c r="D42" s="55">
        <f>SUM(D34:D41)</f>
        <v>37566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11478</v>
      </c>
      <c r="D43" s="55">
        <f>D42+D32+D20</f>
        <v>15796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100306</v>
      </c>
      <c r="D44" s="132">
        <v>79698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111784</v>
      </c>
      <c r="D45" s="55">
        <f>D44+D43</f>
        <v>95494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/>
      <c r="D46" s="56"/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868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782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0.81" bottom="0.98425196850393704" header="0.51181102362204722" footer="0.51181102362204722"/>
  <pageSetup paperSize="9" scale="72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0" workbookViewId="0">
      <selection activeCell="A38" sqref="A3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ЛЕТИЩЕ СОФИЯ ЕАД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121023551</v>
      </c>
      <c r="N3" s="2"/>
    </row>
    <row r="4" spans="1:23" s="532" customFormat="1" ht="13.5" customHeight="1">
      <c r="A4" s="467" t="s">
        <v>461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5395</v>
      </c>
      <c r="D11" s="58">
        <f>'справка №1-БАЛАНС'!H19</f>
        <v>0</v>
      </c>
      <c r="E11" s="58">
        <f>'справка №1-БАЛАНС'!H20</f>
        <v>2384</v>
      </c>
      <c r="F11" s="58">
        <f>'справка №1-БАЛАНС'!H22</f>
        <v>3864</v>
      </c>
      <c r="G11" s="58">
        <f>'справка №1-БАЛАНС'!H23</f>
        <v>0</v>
      </c>
      <c r="H11" s="60">
        <v>90803</v>
      </c>
      <c r="I11" s="58">
        <f>'справка №1-БАЛАНС'!H28+'справка №1-БАЛАНС'!H31</f>
        <v>5580</v>
      </c>
      <c r="J11" s="58">
        <f>'справка №1-БАЛАНС'!H29+'справка №1-БАЛАНС'!H32</f>
        <v>0</v>
      </c>
      <c r="K11" s="60"/>
      <c r="L11" s="344">
        <f>SUM(C11:K11)</f>
        <v>108026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5395</v>
      </c>
      <c r="D15" s="61">
        <f t="shared" ref="D15:M15" si="2">D11+D12</f>
        <v>0</v>
      </c>
      <c r="E15" s="61">
        <f t="shared" si="2"/>
        <v>2384</v>
      </c>
      <c r="F15" s="61">
        <f t="shared" si="2"/>
        <v>3864</v>
      </c>
      <c r="G15" s="61">
        <f t="shared" si="2"/>
        <v>0</v>
      </c>
      <c r="H15" s="61">
        <f t="shared" si="2"/>
        <v>90803</v>
      </c>
      <c r="I15" s="61">
        <f t="shared" si="2"/>
        <v>5580</v>
      </c>
      <c r="J15" s="61">
        <f t="shared" si="2"/>
        <v>0</v>
      </c>
      <c r="K15" s="61">
        <f t="shared" si="2"/>
        <v>0</v>
      </c>
      <c r="L15" s="344">
        <f t="shared" si="1"/>
        <v>108026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4270</v>
      </c>
      <c r="J16" s="345">
        <f>+'справка №1-БАЛАНС'!G32</f>
        <v>0</v>
      </c>
      <c r="K16" s="60"/>
      <c r="L16" s="344">
        <f t="shared" si="1"/>
        <v>4270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2790</v>
      </c>
      <c r="I17" s="62">
        <f t="shared" si="3"/>
        <v>-5580</v>
      </c>
      <c r="J17" s="62">
        <f>J18+J19</f>
        <v>0</v>
      </c>
      <c r="K17" s="62">
        <f t="shared" si="3"/>
        <v>0</v>
      </c>
      <c r="L17" s="344">
        <f t="shared" si="1"/>
        <v>-2790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>
        <v>-2790</v>
      </c>
      <c r="J18" s="60"/>
      <c r="K18" s="60"/>
      <c r="L18" s="344">
        <f t="shared" si="1"/>
        <v>-2790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>
        <v>2790</v>
      </c>
      <c r="I19" s="60">
        <v>-2790</v>
      </c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>
        <v>-1722</v>
      </c>
      <c r="F28" s="60"/>
      <c r="G28" s="60"/>
      <c r="H28" s="60">
        <v>-2606</v>
      </c>
      <c r="I28" s="60"/>
      <c r="J28" s="60"/>
      <c r="K28" s="60"/>
      <c r="L28" s="344">
        <f t="shared" si="1"/>
        <v>-4328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5395</v>
      </c>
      <c r="D29" s="59">
        <f t="shared" ref="D29:M29" si="6">D17+D20+D21+D24+D28+D27+D15+D16</f>
        <v>0</v>
      </c>
      <c r="E29" s="59">
        <f t="shared" si="6"/>
        <v>662</v>
      </c>
      <c r="F29" s="59">
        <f t="shared" si="6"/>
        <v>3864</v>
      </c>
      <c r="G29" s="59">
        <f t="shared" si="6"/>
        <v>0</v>
      </c>
      <c r="H29" s="59">
        <f t="shared" si="6"/>
        <v>90987</v>
      </c>
      <c r="I29" s="59">
        <f t="shared" si="6"/>
        <v>4270</v>
      </c>
      <c r="J29" s="59">
        <f t="shared" si="6"/>
        <v>0</v>
      </c>
      <c r="K29" s="59">
        <f t="shared" si="6"/>
        <v>0</v>
      </c>
      <c r="L29" s="344">
        <f t="shared" si="1"/>
        <v>105178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5395</v>
      </c>
      <c r="D32" s="59">
        <f t="shared" si="7"/>
        <v>0</v>
      </c>
      <c r="E32" s="59">
        <f t="shared" si="7"/>
        <v>662</v>
      </c>
      <c r="F32" s="59">
        <f t="shared" si="7"/>
        <v>3864</v>
      </c>
      <c r="G32" s="59">
        <f t="shared" si="7"/>
        <v>0</v>
      </c>
      <c r="H32" s="59">
        <f t="shared" si="7"/>
        <v>90987</v>
      </c>
      <c r="I32" s="59">
        <f t="shared" si="7"/>
        <v>4270</v>
      </c>
      <c r="J32" s="59">
        <f t="shared" si="7"/>
        <v>0</v>
      </c>
      <c r="K32" s="59">
        <f t="shared" si="7"/>
        <v>0</v>
      </c>
      <c r="L32" s="344">
        <f t="shared" si="1"/>
        <v>105178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864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868</v>
      </c>
      <c r="B38" s="19"/>
      <c r="C38" s="15"/>
      <c r="D38" s="590" t="s">
        <v>522</v>
      </c>
      <c r="E38" s="590"/>
      <c r="F38" s="590"/>
      <c r="G38" s="590"/>
      <c r="H38" s="590"/>
      <c r="I38" s="590"/>
      <c r="J38" s="15" t="s">
        <v>859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0" workbookViewId="0">
      <selection activeCell="B44" sqref="B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7" t="s">
        <v>384</v>
      </c>
      <c r="B2" s="608"/>
      <c r="C2" s="609" t="str">
        <f>'справка №1-БАЛАНС'!E3</f>
        <v>ЛЕТИЩЕ СОФИЯ ЕАД</v>
      </c>
      <c r="D2" s="609"/>
      <c r="E2" s="609"/>
      <c r="F2" s="609"/>
      <c r="G2" s="609"/>
      <c r="H2" s="60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121023551</v>
      </c>
      <c r="P2" s="483"/>
      <c r="Q2" s="483"/>
      <c r="R2" s="526"/>
    </row>
    <row r="3" spans="1:28" ht="15">
      <c r="A3" s="607" t="s">
        <v>5</v>
      </c>
      <c r="B3" s="608"/>
      <c r="C3" s="610" t="str">
        <f>'справка №1-БАЛАНС'!E5</f>
        <v>01.01.2016 - 30.06.2016</v>
      </c>
      <c r="D3" s="610"/>
      <c r="E3" s="610"/>
      <c r="F3" s="485"/>
      <c r="G3" s="485"/>
      <c r="H3" s="485"/>
      <c r="I3" s="485"/>
      <c r="J3" s="485"/>
      <c r="K3" s="485"/>
      <c r="L3" s="485"/>
      <c r="M3" s="611" t="s">
        <v>4</v>
      </c>
      <c r="N3" s="611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596" t="s">
        <v>464</v>
      </c>
      <c r="B5" s="597"/>
      <c r="C5" s="600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5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5" t="s">
        <v>530</v>
      </c>
      <c r="R5" s="605" t="s">
        <v>531</v>
      </c>
    </row>
    <row r="6" spans="1:28" s="100" customFormat="1" ht="48">
      <c r="A6" s="598"/>
      <c r="B6" s="599"/>
      <c r="C6" s="601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6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6"/>
      <c r="R6" s="606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3993</v>
      </c>
      <c r="E9" s="189"/>
      <c r="F9" s="189">
        <v>2618</v>
      </c>
      <c r="G9" s="74">
        <f>D9+E9-F9</f>
        <v>1375</v>
      </c>
      <c r="H9" s="65"/>
      <c r="I9" s="65"/>
      <c r="J9" s="74">
        <f>G9+H9-I9</f>
        <v>1375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1375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4356</v>
      </c>
      <c r="E10" s="189"/>
      <c r="F10" s="189">
        <v>1979</v>
      </c>
      <c r="G10" s="74">
        <f t="shared" ref="G10:G39" si="2">D10+E10-F10</f>
        <v>2377</v>
      </c>
      <c r="H10" s="65"/>
      <c r="I10" s="65"/>
      <c r="J10" s="74">
        <f t="shared" ref="J10:J39" si="3">G10+H10-I10</f>
        <v>2377</v>
      </c>
      <c r="K10" s="65">
        <v>2121</v>
      </c>
      <c r="L10" s="65">
        <v>70</v>
      </c>
      <c r="M10" s="65">
        <v>1289</v>
      </c>
      <c r="N10" s="74">
        <f t="shared" ref="N10:N39" si="4">K10+L10-M10</f>
        <v>902</v>
      </c>
      <c r="O10" s="65"/>
      <c r="P10" s="65"/>
      <c r="Q10" s="74">
        <f t="shared" si="0"/>
        <v>902</v>
      </c>
      <c r="R10" s="74">
        <f t="shared" si="1"/>
        <v>1475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11211</v>
      </c>
      <c r="E11" s="189">
        <v>43</v>
      </c>
      <c r="F11" s="189">
        <v>2075</v>
      </c>
      <c r="G11" s="74">
        <f t="shared" si="2"/>
        <v>9179</v>
      </c>
      <c r="H11" s="65"/>
      <c r="I11" s="65"/>
      <c r="J11" s="74">
        <f t="shared" si="3"/>
        <v>9179</v>
      </c>
      <c r="K11" s="65">
        <v>8265</v>
      </c>
      <c r="L11" s="65">
        <v>197</v>
      </c>
      <c r="M11" s="65">
        <v>1576</v>
      </c>
      <c r="N11" s="74">
        <f t="shared" si="4"/>
        <v>6886</v>
      </c>
      <c r="O11" s="65"/>
      <c r="P11" s="65"/>
      <c r="Q11" s="74">
        <f t="shared" si="0"/>
        <v>6886</v>
      </c>
      <c r="R11" s="74">
        <f t="shared" si="1"/>
        <v>2293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2250</v>
      </c>
      <c r="E12" s="189"/>
      <c r="F12" s="189">
        <v>2012</v>
      </c>
      <c r="G12" s="74">
        <f t="shared" si="2"/>
        <v>238</v>
      </c>
      <c r="H12" s="65"/>
      <c r="I12" s="65"/>
      <c r="J12" s="74">
        <f t="shared" si="3"/>
        <v>238</v>
      </c>
      <c r="K12" s="65">
        <v>1515</v>
      </c>
      <c r="L12" s="65">
        <v>22</v>
      </c>
      <c r="M12" s="65">
        <v>1301</v>
      </c>
      <c r="N12" s="74">
        <f t="shared" si="4"/>
        <v>236</v>
      </c>
      <c r="O12" s="65"/>
      <c r="P12" s="65"/>
      <c r="Q12" s="74">
        <f t="shared" si="0"/>
        <v>236</v>
      </c>
      <c r="R12" s="74">
        <f t="shared" si="1"/>
        <v>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23500</v>
      </c>
      <c r="E13" s="189">
        <v>881</v>
      </c>
      <c r="F13" s="189"/>
      <c r="G13" s="74">
        <f t="shared" si="2"/>
        <v>24381</v>
      </c>
      <c r="H13" s="65"/>
      <c r="I13" s="65"/>
      <c r="J13" s="74">
        <f t="shared" si="3"/>
        <v>24381</v>
      </c>
      <c r="K13" s="65">
        <v>17177</v>
      </c>
      <c r="L13" s="65">
        <v>299</v>
      </c>
      <c r="M13" s="65"/>
      <c r="N13" s="74">
        <f t="shared" si="4"/>
        <v>17476</v>
      </c>
      <c r="O13" s="65"/>
      <c r="P13" s="65"/>
      <c r="Q13" s="74">
        <f t="shared" si="0"/>
        <v>17476</v>
      </c>
      <c r="R13" s="74">
        <f t="shared" si="1"/>
        <v>6905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4080</v>
      </c>
      <c r="E14" s="189">
        <v>32</v>
      </c>
      <c r="F14" s="189">
        <v>38</v>
      </c>
      <c r="G14" s="74">
        <f t="shared" si="2"/>
        <v>4074</v>
      </c>
      <c r="H14" s="65"/>
      <c r="I14" s="65"/>
      <c r="J14" s="74">
        <f t="shared" si="3"/>
        <v>4074</v>
      </c>
      <c r="K14" s="65">
        <v>3781</v>
      </c>
      <c r="L14" s="65">
        <v>41</v>
      </c>
      <c r="M14" s="65">
        <v>36</v>
      </c>
      <c r="N14" s="74">
        <f t="shared" si="4"/>
        <v>3786</v>
      </c>
      <c r="O14" s="65"/>
      <c r="P14" s="65"/>
      <c r="Q14" s="74">
        <f t="shared" si="0"/>
        <v>3786</v>
      </c>
      <c r="R14" s="74">
        <f t="shared" si="1"/>
        <v>288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>
        <v>374</v>
      </c>
      <c r="E15" s="457">
        <v>96</v>
      </c>
      <c r="F15" s="457">
        <v>263</v>
      </c>
      <c r="G15" s="74">
        <f t="shared" si="2"/>
        <v>207</v>
      </c>
      <c r="H15" s="458"/>
      <c r="I15" s="458"/>
      <c r="J15" s="74">
        <f t="shared" si="3"/>
        <v>207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207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>
        <v>93</v>
      </c>
      <c r="E16" s="189"/>
      <c r="F16" s="189"/>
      <c r="G16" s="74">
        <f t="shared" si="2"/>
        <v>93</v>
      </c>
      <c r="H16" s="65"/>
      <c r="I16" s="65"/>
      <c r="J16" s="74">
        <f t="shared" si="3"/>
        <v>93</v>
      </c>
      <c r="K16" s="65">
        <v>93</v>
      </c>
      <c r="L16" s="65"/>
      <c r="M16" s="65"/>
      <c r="N16" s="74">
        <f t="shared" si="4"/>
        <v>93</v>
      </c>
      <c r="O16" s="65"/>
      <c r="P16" s="65"/>
      <c r="Q16" s="74">
        <f t="shared" ref="Q16:Q25" si="5">N16+O16-P16</f>
        <v>93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49857</v>
      </c>
      <c r="E17" s="194">
        <f>SUM(E9:E16)</f>
        <v>1052</v>
      </c>
      <c r="F17" s="194">
        <f>SUM(F9:F16)</f>
        <v>8985</v>
      </c>
      <c r="G17" s="74">
        <f t="shared" si="2"/>
        <v>41924</v>
      </c>
      <c r="H17" s="75">
        <f>SUM(H9:H16)</f>
        <v>0</v>
      </c>
      <c r="I17" s="75">
        <f>SUM(I9:I16)</f>
        <v>0</v>
      </c>
      <c r="J17" s="74">
        <f t="shared" si="3"/>
        <v>41924</v>
      </c>
      <c r="K17" s="75">
        <f>SUM(K9:K16)</f>
        <v>32952</v>
      </c>
      <c r="L17" s="75">
        <f>SUM(L9:L16)</f>
        <v>629</v>
      </c>
      <c r="M17" s="75">
        <f>SUM(M9:M16)</f>
        <v>4202</v>
      </c>
      <c r="N17" s="74">
        <f t="shared" si="4"/>
        <v>29379</v>
      </c>
      <c r="O17" s="75">
        <f>SUM(O9:O16)</f>
        <v>0</v>
      </c>
      <c r="P17" s="75">
        <f>SUM(P9:P16)</f>
        <v>0</v>
      </c>
      <c r="Q17" s="74">
        <f t="shared" si="5"/>
        <v>29379</v>
      </c>
      <c r="R17" s="74">
        <f t="shared" si="6"/>
        <v>12545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>
        <v>165</v>
      </c>
      <c r="E21" s="189"/>
      <c r="F21" s="189"/>
      <c r="G21" s="74">
        <f t="shared" si="2"/>
        <v>165</v>
      </c>
      <c r="H21" s="65"/>
      <c r="I21" s="65"/>
      <c r="J21" s="74">
        <f t="shared" si="3"/>
        <v>165</v>
      </c>
      <c r="K21" s="65">
        <v>165</v>
      </c>
      <c r="L21" s="65"/>
      <c r="M21" s="65"/>
      <c r="N21" s="74">
        <f t="shared" si="4"/>
        <v>165</v>
      </c>
      <c r="O21" s="65"/>
      <c r="P21" s="65"/>
      <c r="Q21" s="74">
        <f t="shared" si="5"/>
        <v>165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>
        <v>527</v>
      </c>
      <c r="E22" s="189"/>
      <c r="F22" s="189"/>
      <c r="G22" s="74">
        <f t="shared" si="2"/>
        <v>527</v>
      </c>
      <c r="H22" s="65"/>
      <c r="I22" s="65"/>
      <c r="J22" s="74">
        <f t="shared" si="3"/>
        <v>527</v>
      </c>
      <c r="K22" s="65">
        <v>527</v>
      </c>
      <c r="L22" s="65"/>
      <c r="M22" s="65"/>
      <c r="N22" s="74">
        <f t="shared" si="4"/>
        <v>527</v>
      </c>
      <c r="O22" s="65"/>
      <c r="P22" s="65"/>
      <c r="Q22" s="74">
        <f t="shared" si="5"/>
        <v>527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>
        <v>23</v>
      </c>
      <c r="E24" s="189"/>
      <c r="F24" s="189"/>
      <c r="G24" s="74">
        <f t="shared" si="2"/>
        <v>23</v>
      </c>
      <c r="H24" s="65"/>
      <c r="I24" s="65"/>
      <c r="J24" s="74">
        <f t="shared" si="3"/>
        <v>23</v>
      </c>
      <c r="K24" s="65">
        <v>23</v>
      </c>
      <c r="L24" s="65"/>
      <c r="M24" s="65"/>
      <c r="N24" s="74">
        <f t="shared" si="4"/>
        <v>23</v>
      </c>
      <c r="O24" s="65"/>
      <c r="P24" s="65"/>
      <c r="Q24" s="74">
        <f t="shared" si="5"/>
        <v>23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583</v>
      </c>
      <c r="D25" s="190">
        <f>SUM(D21:D24)</f>
        <v>715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715</v>
      </c>
      <c r="H25" s="66">
        <f t="shared" si="7"/>
        <v>0</v>
      </c>
      <c r="I25" s="66">
        <f t="shared" si="7"/>
        <v>0</v>
      </c>
      <c r="J25" s="67">
        <f t="shared" si="3"/>
        <v>715</v>
      </c>
      <c r="K25" s="66">
        <f t="shared" si="7"/>
        <v>715</v>
      </c>
      <c r="L25" s="66">
        <f t="shared" si="7"/>
        <v>0</v>
      </c>
      <c r="M25" s="66">
        <f t="shared" si="7"/>
        <v>0</v>
      </c>
      <c r="N25" s="67">
        <f t="shared" si="4"/>
        <v>715</v>
      </c>
      <c r="O25" s="66">
        <f t="shared" si="7"/>
        <v>0</v>
      </c>
      <c r="P25" s="66">
        <f t="shared" si="7"/>
        <v>0</v>
      </c>
      <c r="Q25" s="67">
        <f t="shared" si="5"/>
        <v>715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854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50572</v>
      </c>
      <c r="E40" s="438">
        <f>E17+E18+E19+E25+E38+E39</f>
        <v>1052</v>
      </c>
      <c r="F40" s="438">
        <f t="shared" ref="F40:R40" si="13">F17+F18+F19+F25+F38+F39</f>
        <v>8985</v>
      </c>
      <c r="G40" s="438">
        <f t="shared" si="13"/>
        <v>42639</v>
      </c>
      <c r="H40" s="438">
        <f t="shared" si="13"/>
        <v>0</v>
      </c>
      <c r="I40" s="438">
        <f t="shared" si="13"/>
        <v>0</v>
      </c>
      <c r="J40" s="438">
        <f t="shared" si="13"/>
        <v>42639</v>
      </c>
      <c r="K40" s="438">
        <f t="shared" si="13"/>
        <v>33667</v>
      </c>
      <c r="L40" s="438">
        <f t="shared" si="13"/>
        <v>629</v>
      </c>
      <c r="M40" s="438">
        <f t="shared" si="13"/>
        <v>4202</v>
      </c>
      <c r="N40" s="438">
        <f t="shared" si="13"/>
        <v>30094</v>
      </c>
      <c r="O40" s="438">
        <f t="shared" si="13"/>
        <v>0</v>
      </c>
      <c r="P40" s="438">
        <f t="shared" si="13"/>
        <v>0</v>
      </c>
      <c r="Q40" s="438">
        <f t="shared" si="13"/>
        <v>30094</v>
      </c>
      <c r="R40" s="438">
        <f t="shared" si="13"/>
        <v>12545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868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02"/>
      <c r="L44" s="602"/>
      <c r="M44" s="602"/>
      <c r="N44" s="602"/>
      <c r="O44" s="603" t="s">
        <v>782</v>
      </c>
      <c r="P44" s="604"/>
      <c r="Q44" s="604"/>
      <c r="R44" s="604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M3:N3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abSelected="1" topLeftCell="A67" workbookViewId="0">
      <selection activeCell="D96" sqref="D96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610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8" t="str">
        <f>'справка №1-БАЛАНС'!E3</f>
        <v>ЛЕТИЩЕ СОФИЯ ЕАД</v>
      </c>
      <c r="C3" s="619"/>
      <c r="D3" s="526" t="s">
        <v>2</v>
      </c>
      <c r="E3" s="107">
        <f>'справка №1-БАЛАНС'!H3</f>
        <v>121023551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>
      <c r="A10" s="393" t="s">
        <v>619</v>
      </c>
      <c r="B10" s="395"/>
      <c r="C10" s="104"/>
      <c r="D10" s="104"/>
      <c r="E10" s="120"/>
      <c r="F10" s="106"/>
    </row>
    <row r="11" spans="1:15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44835</v>
      </c>
      <c r="D16" s="119">
        <f>+D17+D18</f>
        <v>0</v>
      </c>
      <c r="E16" s="120">
        <f t="shared" si="0"/>
        <v>44835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>
        <v>44835</v>
      </c>
      <c r="D18" s="108"/>
      <c r="E18" s="120">
        <f t="shared" si="0"/>
        <v>44835</v>
      </c>
      <c r="F18" s="106"/>
    </row>
    <row r="19" spans="1:15">
      <c r="A19" s="398" t="s">
        <v>635</v>
      </c>
      <c r="B19" s="394" t="s">
        <v>636</v>
      </c>
      <c r="C19" s="104">
        <f>C11+C15+C16</f>
        <v>44835</v>
      </c>
      <c r="D19" s="104">
        <f>D11+D15+D16</f>
        <v>0</v>
      </c>
      <c r="E19" s="118">
        <f>E11+E15+E16</f>
        <v>44835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>
        <v>374</v>
      </c>
      <c r="D21" s="108"/>
      <c r="E21" s="120">
        <f t="shared" si="0"/>
        <v>374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640</v>
      </c>
      <c r="B23" s="399"/>
      <c r="C23" s="119"/>
      <c r="D23" s="104"/>
      <c r="E23" s="120"/>
      <c r="F23" s="106"/>
    </row>
    <row r="24" spans="1:15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5078</v>
      </c>
      <c r="D28" s="108">
        <v>3414</v>
      </c>
      <c r="E28" s="120">
        <f t="shared" si="0"/>
        <v>1664</v>
      </c>
      <c r="F28" s="106"/>
    </row>
    <row r="29" spans="1:15">
      <c r="A29" s="396" t="s">
        <v>651</v>
      </c>
      <c r="B29" s="397" t="s">
        <v>652</v>
      </c>
      <c r="C29" s="108"/>
      <c r="D29" s="108"/>
      <c r="E29" s="120">
        <f t="shared" si="0"/>
        <v>0</v>
      </c>
      <c r="F29" s="106"/>
    </row>
    <row r="30" spans="1:15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>
        <v>90</v>
      </c>
      <c r="D31" s="108">
        <v>66</v>
      </c>
      <c r="E31" s="120">
        <f t="shared" si="0"/>
        <v>24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/>
      <c r="D34" s="108"/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/>
      <c r="D35" s="108"/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76200</v>
      </c>
      <c r="D38" s="105">
        <f>SUM(D39:D42)</f>
        <v>18193</v>
      </c>
      <c r="E38" s="121">
        <f>SUM(E39:E42)</f>
        <v>58007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76200</v>
      </c>
      <c r="D42" s="108">
        <v>18193</v>
      </c>
      <c r="E42" s="120">
        <f t="shared" si="0"/>
        <v>58007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81368</v>
      </c>
      <c r="D43" s="104">
        <f>D24+D28+D29+D31+D30+D32+D33+D38</f>
        <v>21673</v>
      </c>
      <c r="E43" s="118">
        <f>E24+E28+E29+E31+E30+E32+E33+E38</f>
        <v>59695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126577</v>
      </c>
      <c r="D44" s="103">
        <f>D43+D21+D19+D9</f>
        <v>21673</v>
      </c>
      <c r="E44" s="118">
        <f>E43+E21+E19+E9</f>
        <v>104904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/>
      <c r="D53" s="108"/>
      <c r="E53" s="119">
        <f>C53-D53</f>
        <v>0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24">
      <c r="A56" s="396" t="s">
        <v>695</v>
      </c>
      <c r="B56" s="397" t="s">
        <v>696</v>
      </c>
      <c r="C56" s="103">
        <f>C57+C59</f>
        <v>9951</v>
      </c>
      <c r="D56" s="103">
        <f>D57+D59</f>
        <v>0</v>
      </c>
      <c r="E56" s="119">
        <f t="shared" si="1"/>
        <v>9951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>
        <v>9951</v>
      </c>
      <c r="D57" s="108"/>
      <c r="E57" s="119">
        <f t="shared" si="1"/>
        <v>9951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705</v>
      </c>
      <c r="C62" s="108"/>
      <c r="D62" s="108"/>
      <c r="E62" s="119">
        <f t="shared" si="1"/>
        <v>0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>
        <v>1065</v>
      </c>
      <c r="D64" s="108"/>
      <c r="E64" s="119">
        <f t="shared" si="1"/>
        <v>1065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11016</v>
      </c>
      <c r="D66" s="103">
        <f>D52+D56+D61+D62+D63+D64</f>
        <v>0</v>
      </c>
      <c r="E66" s="119">
        <f t="shared" si="1"/>
        <v>11016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/>
      <c r="D72" s="108"/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24">
      <c r="A75" s="396" t="s">
        <v>695</v>
      </c>
      <c r="B75" s="397" t="s">
        <v>725</v>
      </c>
      <c r="C75" s="103">
        <f>C76+C78</f>
        <v>4882</v>
      </c>
      <c r="D75" s="103">
        <f>D76+D78</f>
        <v>4882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>
        <v>4882</v>
      </c>
      <c r="D76" s="108">
        <v>4882</v>
      </c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/>
      <c r="D84" s="108"/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8928</v>
      </c>
      <c r="D85" s="104">
        <f>SUM(D86:D90)+D94</f>
        <v>5495</v>
      </c>
      <c r="E85" s="104">
        <f>SUM(E86:E90)+E94</f>
        <v>3433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3433</v>
      </c>
      <c r="D87" s="108"/>
      <c r="E87" s="119">
        <f t="shared" si="1"/>
        <v>3433</v>
      </c>
      <c r="F87" s="108"/>
    </row>
    <row r="88" spans="1:16">
      <c r="A88" s="396" t="s">
        <v>749</v>
      </c>
      <c r="B88" s="397" t="s">
        <v>750</v>
      </c>
      <c r="C88" s="108"/>
      <c r="D88" s="108"/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2803</v>
      </c>
      <c r="D89" s="108">
        <v>2803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1427</v>
      </c>
      <c r="D90" s="103">
        <f>SUM(D91:D93)</f>
        <v>1427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>
        <v>174</v>
      </c>
      <c r="D91" s="108">
        <v>174</v>
      </c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379</v>
      </c>
      <c r="D92" s="108">
        <v>379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874</v>
      </c>
      <c r="D93" s="108">
        <v>874</v>
      </c>
      <c r="E93" s="119">
        <f t="shared" si="1"/>
        <v>0</v>
      </c>
      <c r="F93" s="108"/>
    </row>
    <row r="94" spans="1:16">
      <c r="A94" s="396" t="s">
        <v>759</v>
      </c>
      <c r="B94" s="397" t="s">
        <v>760</v>
      </c>
      <c r="C94" s="108">
        <v>1265</v>
      </c>
      <c r="D94" s="108">
        <v>1265</v>
      </c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132336</v>
      </c>
      <c r="D95" s="108">
        <v>8185</v>
      </c>
      <c r="E95" s="119">
        <f t="shared" si="1"/>
        <v>124151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146146</v>
      </c>
      <c r="D96" s="104">
        <f>D85+D80+D75+D71+D95</f>
        <v>18562</v>
      </c>
      <c r="E96" s="104">
        <f>E85+E80+E75+E71+E95</f>
        <v>127584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157162</v>
      </c>
      <c r="D97" s="104">
        <f>D96+D68+D66</f>
        <v>18562</v>
      </c>
      <c r="E97" s="104">
        <f>E96+E68+E66</f>
        <v>138600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/>
      <c r="D103" s="108"/>
      <c r="E103" s="108"/>
      <c r="F103" s="125">
        <f>C103+D103-E103</f>
        <v>0</v>
      </c>
    </row>
    <row r="104" spans="1:27">
      <c r="A104" s="396" t="s">
        <v>776</v>
      </c>
      <c r="B104" s="397" t="s">
        <v>777</v>
      </c>
      <c r="C104" s="108"/>
      <c r="D104" s="108"/>
      <c r="E104" s="108"/>
      <c r="F104" s="125">
        <f>C104+D104-E104</f>
        <v>0</v>
      </c>
    </row>
    <row r="105" spans="1:27">
      <c r="A105" s="412" t="s">
        <v>778</v>
      </c>
      <c r="B105" s="395" t="s">
        <v>779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868</v>
      </c>
      <c r="B109" s="613"/>
      <c r="C109" s="613" t="s">
        <v>382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782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2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264"/>
  <sheetViews>
    <sheetView workbookViewId="0">
      <selection activeCell="A30" sqref="A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0" t="str">
        <f>'справка №1-БАЛАНС'!E3</f>
        <v>ЛЕТИЩЕ СОФИЯ ЕАД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121023551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464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868</v>
      </c>
      <c r="B30" s="623"/>
      <c r="C30" s="623"/>
      <c r="D30" s="459" t="s">
        <v>820</v>
      </c>
      <c r="E30" s="622"/>
      <c r="F30" s="622"/>
      <c r="G30" s="622"/>
      <c r="H30" s="420" t="s">
        <v>782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28" workbookViewId="0">
      <selection activeCell="A163" sqref="A16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7" t="str">
        <f>'справка №1-БАЛАНС'!E3</f>
        <v>ЛЕТИЩЕ СОФИЯ ЕАД</v>
      </c>
      <c r="C5" s="627"/>
      <c r="D5" s="627"/>
      <c r="E5" s="570" t="s">
        <v>2</v>
      </c>
      <c r="F5" s="451">
        <f>'справка №1-БАЛАНС'!H3</f>
        <v>121023551</v>
      </c>
    </row>
    <row r="6" spans="1:15" ht="15" customHeight="1">
      <c r="A6" s="27" t="s">
        <v>823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868</v>
      </c>
      <c r="B151" s="453"/>
      <c r="C151" s="629" t="s">
        <v>850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858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№4-ОСК2016</vt:lpstr>
      <vt:lpstr>справка №5</vt:lpstr>
      <vt:lpstr>справка №6</vt:lpstr>
      <vt:lpstr>справка №7</vt:lpstr>
      <vt:lpstr>справка №8</vt:lpstr>
      <vt:lpstr>_1_0011</vt:lpstr>
      <vt:lpstr>'справка №4-ОСК2016'!Print_Area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Dimitria Ivanova Zaharieva</cp:lastModifiedBy>
  <cp:lastPrinted>2016-08-01T09:38:48Z</cp:lastPrinted>
  <dcterms:created xsi:type="dcterms:W3CDTF">2000-06-29T12:02:40Z</dcterms:created>
  <dcterms:modified xsi:type="dcterms:W3CDTF">2016-08-01T11:59:40Z</dcterms:modified>
</cp:coreProperties>
</file>