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2085" windowWidth="10800" windowHeight="4110" tabRatio="573" firstSheet="2" activeTab="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95" i="6" l="1"/>
  <c r="D95" i="6" s="1"/>
  <c r="E95" i="6" s="1"/>
  <c r="D93" i="6"/>
  <c r="D90" i="6" s="1"/>
  <c r="D92" i="6"/>
  <c r="D89" i="6"/>
  <c r="D87" i="6"/>
  <c r="E87" i="6" s="1"/>
  <c r="C94" i="6"/>
  <c r="D94" i="6" s="1"/>
  <c r="C89" i="6"/>
  <c r="C88" i="6"/>
  <c r="D88" i="6" s="1"/>
  <c r="E88" i="6" s="1"/>
  <c r="C87" i="6"/>
  <c r="C86" i="6"/>
  <c r="D86" i="6" s="1"/>
  <c r="E86" i="6" s="1"/>
  <c r="C29" i="6"/>
  <c r="C43" i="6" s="1"/>
  <c r="C28" i="6"/>
  <c r="D28" i="6" s="1"/>
  <c r="E28" i="6" s="1"/>
  <c r="C18" i="6"/>
  <c r="C15" i="6"/>
  <c r="D46" i="3"/>
  <c r="C46" i="3"/>
  <c r="D68" i="1"/>
  <c r="D75" i="1" s="1"/>
  <c r="C68" i="1"/>
  <c r="C47" i="1"/>
  <c r="C12" i="6" s="1"/>
  <c r="D47" i="1"/>
  <c r="C19" i="2"/>
  <c r="H27" i="1"/>
  <c r="G27" i="1"/>
  <c r="H21" i="1"/>
  <c r="H25" i="1"/>
  <c r="H36" i="1" s="1"/>
  <c r="G21" i="1"/>
  <c r="H17" i="1"/>
  <c r="C11" i="4" s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91" i="1"/>
  <c r="D32" i="1"/>
  <c r="D19" i="1"/>
  <c r="D27" i="1"/>
  <c r="D34" i="1"/>
  <c r="D39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5" i="4" s="1"/>
  <c r="M12" i="4"/>
  <c r="M17" i="4"/>
  <c r="M21" i="4"/>
  <c r="M24" i="4"/>
  <c r="D17" i="4"/>
  <c r="D21" i="4"/>
  <c r="L21" i="4" s="1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L17" i="4" s="1"/>
  <c r="C21" i="4"/>
  <c r="C24" i="4"/>
  <c r="L24" i="4" s="1"/>
  <c r="L13" i="4"/>
  <c r="L14" i="4"/>
  <c r="L16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8" i="5" s="1"/>
  <c r="D32" i="5"/>
  <c r="E17" i="5"/>
  <c r="E25" i="5"/>
  <c r="E27" i="5"/>
  <c r="E38" i="5" s="1"/>
  <c r="E32" i="5"/>
  <c r="F17" i="5"/>
  <c r="F25" i="5"/>
  <c r="F27" i="5"/>
  <c r="F38" i="5" s="1"/>
  <c r="F32" i="5"/>
  <c r="G17" i="5"/>
  <c r="G18" i="5"/>
  <c r="J18" i="5" s="1"/>
  <c r="G19" i="5"/>
  <c r="H17" i="5"/>
  <c r="H25" i="5"/>
  <c r="H27" i="5"/>
  <c r="H32" i="5"/>
  <c r="I17" i="5"/>
  <c r="I25" i="5"/>
  <c r="I27" i="5"/>
  <c r="I32" i="5"/>
  <c r="I38" i="5" s="1"/>
  <c r="J19" i="5"/>
  <c r="K17" i="5"/>
  <c r="K25" i="5"/>
  <c r="K27" i="5"/>
  <c r="K32" i="5"/>
  <c r="K38" i="5" s="1"/>
  <c r="L17" i="5"/>
  <c r="L25" i="5"/>
  <c r="L27" i="5"/>
  <c r="L38" i="5" s="1"/>
  <c r="L32" i="5"/>
  <c r="M17" i="5"/>
  <c r="M25" i="5"/>
  <c r="M27" i="5"/>
  <c r="M38" i="5" s="1"/>
  <c r="M32" i="5"/>
  <c r="N18" i="5"/>
  <c r="Q18" i="5" s="1"/>
  <c r="N19" i="5"/>
  <c r="Q19" i="5" s="1"/>
  <c r="R19" i="5" s="1"/>
  <c r="O17" i="5"/>
  <c r="O25" i="5"/>
  <c r="O27" i="5"/>
  <c r="O32" i="5"/>
  <c r="O38" i="5" s="1"/>
  <c r="P17" i="5"/>
  <c r="P25" i="5"/>
  <c r="P27" i="5"/>
  <c r="P38" i="5" s="1"/>
  <c r="P32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G32" i="5"/>
  <c r="J32" i="5" s="1"/>
  <c r="N33" i="5"/>
  <c r="Q33" i="5" s="1"/>
  <c r="G33" i="5"/>
  <c r="J33" i="5" s="1"/>
  <c r="R33" i="5" s="1"/>
  <c r="N34" i="5"/>
  <c r="Q34" i="5" s="1"/>
  <c r="G34" i="5"/>
  <c r="J34" i="5" s="1"/>
  <c r="N35" i="5"/>
  <c r="Q35" i="5" s="1"/>
  <c r="G35" i="5"/>
  <c r="J35" i="5" s="1"/>
  <c r="R35" i="5" s="1"/>
  <c r="N36" i="5"/>
  <c r="Q36" i="5" s="1"/>
  <c r="G36" i="5"/>
  <c r="J36" i="5" s="1"/>
  <c r="N37" i="5"/>
  <c r="Q37" i="5" s="1"/>
  <c r="G37" i="5"/>
  <c r="J37" i="5" s="1"/>
  <c r="G20" i="5"/>
  <c r="J20" i="5" s="1"/>
  <c r="G21" i="5"/>
  <c r="J21" i="5" s="1"/>
  <c r="G22" i="5"/>
  <c r="G23" i="5"/>
  <c r="G24" i="5"/>
  <c r="J24" i="5" s="1"/>
  <c r="G16" i="5"/>
  <c r="J16" i="5" s="1"/>
  <c r="J22" i="5"/>
  <c r="J23" i="5"/>
  <c r="N20" i="5"/>
  <c r="Q20" i="5" s="1"/>
  <c r="N21" i="5"/>
  <c r="Q21" i="5" s="1"/>
  <c r="N22" i="5"/>
  <c r="Q22" i="5" s="1"/>
  <c r="N23" i="5"/>
  <c r="Q23" i="5" s="1"/>
  <c r="N24" i="5"/>
  <c r="Q24" i="5" s="1"/>
  <c r="N16" i="5"/>
  <c r="Q16" i="5" s="1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E75" i="6"/>
  <c r="D75" i="6"/>
  <c r="F80" i="6"/>
  <c r="E81" i="6"/>
  <c r="E82" i="6"/>
  <c r="E80" i="6" s="1"/>
  <c r="E83" i="6"/>
  <c r="E84" i="6"/>
  <c r="D80" i="6"/>
  <c r="F90" i="6"/>
  <c r="F85" i="6" s="1"/>
  <c r="F96" i="6" s="1"/>
  <c r="E89" i="6"/>
  <c r="E91" i="6"/>
  <c r="E92" i="6"/>
  <c r="E93" i="6"/>
  <c r="F56" i="6"/>
  <c r="F66" i="6" s="1"/>
  <c r="F52" i="6"/>
  <c r="C56" i="6"/>
  <c r="C52" i="6"/>
  <c r="C66" i="6" s="1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3" i="6"/>
  <c r="E14" i="6"/>
  <c r="E15" i="6"/>
  <c r="E9" i="6"/>
  <c r="E27" i="6"/>
  <c r="E25" i="6"/>
  <c r="E26" i="6"/>
  <c r="E30" i="6"/>
  <c r="E31" i="6"/>
  <c r="E37" i="6"/>
  <c r="E36" i="6"/>
  <c r="E35" i="6"/>
  <c r="E34" i="6"/>
  <c r="E42" i="6"/>
  <c r="E40" i="6"/>
  <c r="E39" i="6"/>
  <c r="E41" i="6"/>
  <c r="E32" i="6"/>
  <c r="E21" i="6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114" i="8" s="1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97" i="8" s="1"/>
  <c r="F77" i="8"/>
  <c r="F76" i="8"/>
  <c r="F75" i="8"/>
  <c r="F74" i="8"/>
  <c r="F73" i="8"/>
  <c r="F72" i="8"/>
  <c r="F71" i="8"/>
  <c r="F70" i="8"/>
  <c r="F69" i="8"/>
  <c r="F68" i="8"/>
  <c r="F67" i="8"/>
  <c r="F66" i="8"/>
  <c r="F78" i="8" s="1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61" i="8" s="1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44" i="8" s="1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R23" i="5" l="1"/>
  <c r="G29" i="4"/>
  <c r="G32" i="4" s="1"/>
  <c r="E12" i="6"/>
  <c r="C11" i="6"/>
  <c r="C19" i="6" s="1"/>
  <c r="C44" i="6" s="1"/>
  <c r="R21" i="5"/>
  <c r="E94" i="6"/>
  <c r="D85" i="6"/>
  <c r="D96" i="6" s="1"/>
  <c r="D97" i="6" s="1"/>
  <c r="R31" i="5"/>
  <c r="R29" i="5"/>
  <c r="E79" i="8"/>
  <c r="D43" i="6"/>
  <c r="E56" i="6"/>
  <c r="R22" i="5"/>
  <c r="R36" i="5"/>
  <c r="R28" i="5"/>
  <c r="N27" i="5"/>
  <c r="Q27" i="5" s="1"/>
  <c r="I40" i="5"/>
  <c r="J15" i="4"/>
  <c r="H29" i="4"/>
  <c r="H32" i="4" s="1"/>
  <c r="D15" i="4"/>
  <c r="D29" i="4" s="1"/>
  <c r="D32" i="4" s="1"/>
  <c r="H28" i="2"/>
  <c r="H33" i="2" s="1"/>
  <c r="D29" i="6"/>
  <c r="E29" i="6" s="1"/>
  <c r="F148" i="8"/>
  <c r="I17" i="7"/>
  <c r="D19" i="6"/>
  <c r="E38" i="6"/>
  <c r="R14" i="5"/>
  <c r="R37" i="5"/>
  <c r="N32" i="5"/>
  <c r="Q32" i="5" s="1"/>
  <c r="R32" i="5" s="1"/>
  <c r="M40" i="5"/>
  <c r="K29" i="4"/>
  <c r="K32" i="4" s="1"/>
  <c r="E149" i="8"/>
  <c r="I26" i="7"/>
  <c r="E33" i="6"/>
  <c r="E71" i="6"/>
  <c r="R20" i="5"/>
  <c r="O40" i="5"/>
  <c r="K40" i="5"/>
  <c r="H38" i="5"/>
  <c r="H40" i="5" s="1"/>
  <c r="G25" i="5"/>
  <c r="J25" i="5" s="1"/>
  <c r="L12" i="4"/>
  <c r="F15" i="4"/>
  <c r="E15" i="4"/>
  <c r="E29" i="4" s="1"/>
  <c r="E32" i="4" s="1"/>
  <c r="C43" i="3"/>
  <c r="C45" i="3" s="1"/>
  <c r="C149" i="8"/>
  <c r="F131" i="8"/>
  <c r="F149" i="8" s="1"/>
  <c r="F27" i="8"/>
  <c r="F79" i="8" s="1"/>
  <c r="C79" i="8"/>
  <c r="E90" i="6"/>
  <c r="C96" i="6"/>
  <c r="C97" i="6" s="1"/>
  <c r="E24" i="6"/>
  <c r="E11" i="6"/>
  <c r="E19" i="6" s="1"/>
  <c r="N25" i="5"/>
  <c r="Q25" i="5" s="1"/>
  <c r="R24" i="5"/>
  <c r="R18" i="5"/>
  <c r="E40" i="5"/>
  <c r="R12" i="5"/>
  <c r="R10" i="5"/>
  <c r="D43" i="3"/>
  <c r="D45" i="3" s="1"/>
  <c r="G28" i="2"/>
  <c r="D28" i="2"/>
  <c r="D33" i="2" s="1"/>
  <c r="C28" i="2"/>
  <c r="C30" i="2" s="1"/>
  <c r="J29" i="4"/>
  <c r="J32" i="4" s="1"/>
  <c r="G36" i="1"/>
  <c r="G94" i="1" s="1"/>
  <c r="D93" i="1"/>
  <c r="C93" i="1"/>
  <c r="D45" i="1"/>
  <c r="D55" i="1" s="1"/>
  <c r="C45" i="1"/>
  <c r="C55" i="1" s="1"/>
  <c r="H94" i="1"/>
  <c r="E85" i="6"/>
  <c r="E96" i="6" s="1"/>
  <c r="G38" i="5"/>
  <c r="R39" i="5"/>
  <c r="C15" i="4"/>
  <c r="L15" i="4" s="1"/>
  <c r="L11" i="4"/>
  <c r="R9" i="5"/>
  <c r="R11" i="5"/>
  <c r="P40" i="5"/>
  <c r="L40" i="5"/>
  <c r="F40" i="5"/>
  <c r="I29" i="4"/>
  <c r="I32" i="4" s="1"/>
  <c r="F29" i="4"/>
  <c r="F32" i="4" s="1"/>
  <c r="R13" i="5"/>
  <c r="D44" i="6"/>
  <c r="E66" i="6"/>
  <c r="F97" i="6"/>
  <c r="R16" i="5"/>
  <c r="R34" i="5"/>
  <c r="R30" i="5"/>
  <c r="N38" i="5"/>
  <c r="Q38" i="5" s="1"/>
  <c r="R25" i="5"/>
  <c r="D40" i="5"/>
  <c r="M29" i="4"/>
  <c r="M32" i="4" s="1"/>
  <c r="G33" i="2"/>
  <c r="E52" i="6"/>
  <c r="G27" i="5"/>
  <c r="J27" i="5" s="1"/>
  <c r="R27" i="5" s="1"/>
  <c r="N17" i="5"/>
  <c r="J17" i="5"/>
  <c r="H30" i="2" l="1"/>
  <c r="J38" i="5"/>
  <c r="E43" i="6"/>
  <c r="E44" i="6"/>
  <c r="G40" i="5"/>
  <c r="H34" i="2"/>
  <c r="D30" i="2"/>
  <c r="C33" i="2"/>
  <c r="G34" i="2" s="1"/>
  <c r="G39" i="2" s="1"/>
  <c r="G30" i="2"/>
  <c r="D94" i="1"/>
  <c r="C94" i="1"/>
  <c r="J40" i="5"/>
  <c r="Q17" i="5"/>
  <c r="Q40" i="5" s="1"/>
  <c r="N40" i="5"/>
  <c r="C34" i="2"/>
  <c r="R38" i="5"/>
  <c r="D39" i="2"/>
  <c r="D34" i="2"/>
  <c r="E97" i="6"/>
  <c r="C29" i="4"/>
  <c r="C39" i="2" l="1"/>
  <c r="C42" i="2" s="1"/>
  <c r="H39" i="2"/>
  <c r="H42" i="2" s="1"/>
  <c r="H41" i="2"/>
  <c r="D42" i="2"/>
  <c r="C32" i="4"/>
  <c r="L32" i="4" s="1"/>
  <c r="L29" i="4"/>
  <c r="G41" i="2"/>
  <c r="R17" i="5"/>
  <c r="R40" i="5" s="1"/>
  <c r="G42" i="2"/>
  <c r="C41" i="2"/>
  <c r="D41" i="2" l="1"/>
</calcChain>
</file>

<file path=xl/sharedStrings.xml><?xml version="1.0" encoding="utf-8"?>
<sst xmlns="http://schemas.openxmlformats.org/spreadsheetml/2006/main" count="1063" uniqueCount="878">
  <si>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</si>
  <si>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</si>
  <si>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</si>
  <si>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</si>
  <si>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</si>
  <si>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</si>
  <si>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</si>
  <si>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</si>
  <si>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</si>
  <si>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</si>
  <si>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</si>
  <si>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</si>
  <si>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</si>
  <si>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</si>
  <si>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</si>
  <si>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</si>
  <si>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</si>
  <si>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</si>
  <si>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</si>
  <si>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</si>
  <si>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</si>
  <si>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</si>
  <si>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</si>
  <si>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</si>
  <si>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</si>
  <si>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</si>
  <si>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</si>
  <si>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</si>
  <si>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</si>
  <si>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</si>
  <si>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</si>
  <si>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</si>
  <si>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</si>
  <si>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</si>
  <si>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</si>
  <si>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</si>
  <si>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</si>
  <si>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</si>
  <si>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</si>
  <si>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</si>
  <si>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</si>
  <si>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</si>
  <si>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</si>
  <si>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</si>
  <si>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</si>
  <si>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</si>
  <si>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</si>
  <si>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</si>
  <si>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</si>
  <si>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</si>
  <si>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</si>
  <si>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</si>
  <si>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</si>
  <si>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</si>
  <si>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</si>
  <si>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</si>
  <si>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</si>
  <si>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</si>
  <si>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</si>
  <si>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</si>
  <si>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</si>
  <si>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</si>
  <si>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</si>
  <si>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</si>
  <si>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</si>
  <si>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</si>
  <si>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</si>
  <si>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</si>
  <si>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</si>
  <si>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</si>
  <si>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</si>
  <si>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</si>
  <si>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</si>
  <si>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</si>
  <si>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</si>
  <si>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</si>
  <si>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</si>
  <si>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</si>
  <si>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</si>
  <si>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</si>
  <si>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</si>
  <si>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</si>
  <si>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</si>
  <si>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</si>
  <si>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</si>
  <si>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</si>
  <si>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</si>
  <si>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</si>
  <si>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</si>
  <si>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</si>
  <si>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</si>
  <si>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</si>
  <si>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</si>
  <si>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</si>
  <si>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</si>
  <si>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</si>
  <si>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</si>
  <si>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</si>
  <si>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</si>
  <si>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</si>
  <si>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</si>
  <si>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</si>
  <si>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</si>
  <si>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</si>
  <si>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</si>
  <si>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</si>
  <si>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</si>
  <si>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</si>
  <si>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</si>
  <si>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</si>
  <si>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</si>
  <si>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</si>
  <si>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</si>
  <si>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</si>
  <si>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</si>
  <si>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</si>
  <si>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</si>
  <si>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</si>
  <si>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</si>
  <si>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</si>
  <si>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</si>
  <si>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</si>
  <si>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</si>
  <si>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</si>
  <si>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</si>
  <si>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</si>
  <si>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</si>
  <si>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</si>
  <si>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</si>
  <si>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</si>
  <si>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</si>
  <si>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</si>
  <si>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</si>
  <si>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</si>
  <si>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</si>
  <si>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</si>
  <si>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</si>
  <si>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</si>
  <si>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</si>
  <si>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</si>
  <si>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</si>
  <si>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</si>
  <si>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</si>
  <si>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</si>
  <si>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</si>
  <si>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</si>
  <si>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</si>
  <si>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</si>
  <si>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</si>
  <si>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</si>
  <si>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</si>
  <si>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</si>
  <si>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</si>
  <si>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</si>
  <si>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</si>
  <si>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</si>
  <si>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</si>
  <si>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</si>
  <si>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</si>
  <si>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</si>
  <si>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</si>
  <si>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</si>
  <si>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</si>
  <si>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</si>
  <si>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</si>
  <si>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</si>
  <si>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</si>
  <si>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</si>
  <si>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</si>
  <si>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</si>
  <si>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</si>
  <si>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</si>
  <si>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</si>
  <si>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</si>
  <si>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</si>
  <si>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</si>
  <si>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</si>
  <si>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</si>
  <si>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</si>
  <si>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</si>
  <si>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</si>
  <si>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</si>
  <si>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</si>
  <si>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</si>
  <si>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</si>
  <si>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</si>
  <si>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</si>
  <si>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</si>
  <si>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</si>
  <si>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</si>
  <si>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</si>
  <si>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</si>
  <si>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</si>
  <si>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</si>
  <si>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</si>
  <si>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</si>
  <si>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</si>
  <si>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</si>
  <si>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</si>
  <si>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</si>
  <si>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</si>
  <si>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</si>
  <si>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</si>
  <si>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</si>
  <si>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</si>
  <si>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</si>
  <si>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</si>
  <si>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</si>
  <si>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</si>
  <si>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</si>
  <si>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</si>
  <si>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</si>
  <si>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</si>
  <si>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</si>
  <si>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</si>
  <si>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</si>
  <si>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</si>
  <si>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</si>
  <si>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</si>
  <si>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</si>
  <si>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</si>
  <si>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</si>
  <si>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</si>
  <si>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</si>
  <si>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</si>
  <si>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</si>
  <si>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</si>
  <si>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</si>
  <si>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</si>
  <si>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</si>
  <si>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</si>
  <si>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</si>
  <si>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</si>
  <si>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</si>
  <si>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</si>
  <si>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</si>
  <si>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</si>
  <si>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</si>
  <si>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</si>
  <si>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</si>
  <si>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</si>
  <si>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</si>
  <si>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</si>
  <si>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</si>
  <si>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</si>
  <si>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</si>
  <si>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</si>
  <si>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</si>
  <si>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</si>
  <si>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</si>
  <si>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</si>
  <si>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</si>
  <si>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</si>
  <si>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</si>
  <si>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</si>
  <si>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</si>
  <si>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</si>
  <si>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</si>
  <si>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</si>
  <si>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</si>
  <si>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</si>
  <si>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</si>
  <si>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</si>
  <si>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</si>
  <si>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</si>
  <si>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</si>
  <si>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</si>
  <si>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</si>
  <si>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</si>
  <si>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</si>
  <si>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</si>
  <si>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</si>
  <si>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</si>
  <si>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</si>
  <si>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</si>
  <si>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</si>
  <si>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</si>
  <si>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</si>
  <si>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</si>
  <si>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</si>
  <si>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</si>
  <si>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</si>
  <si>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</si>
  <si>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</si>
  <si>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</si>
  <si>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</si>
  <si>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</si>
  <si>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</si>
  <si>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</si>
  <si>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</si>
  <si>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</si>
  <si>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</si>
  <si>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</si>
  <si>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</si>
  <si>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</si>
  <si>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</si>
  <si>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</si>
  <si>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</si>
  <si>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</si>
  <si>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</si>
  <si>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</si>
  <si>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</si>
  <si>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</si>
  <si>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</si>
  <si>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</si>
  <si>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</si>
  <si>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</si>
  <si>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</si>
  <si>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</si>
  <si>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</si>
  <si>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</si>
  <si>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</si>
  <si>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</si>
  <si>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</si>
  <si>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</si>
  <si>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</si>
  <si>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</si>
  <si>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</si>
  <si>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</si>
  <si>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</si>
  <si>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</si>
  <si>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</si>
  <si>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</si>
  <si>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</si>
  <si>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</si>
  <si>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</si>
  <si>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</si>
  <si>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</si>
  <si>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</si>
  <si>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</si>
  <si>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</si>
  <si>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</si>
  <si>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</si>
  <si>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</si>
  <si>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</si>
  <si>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</si>
  <si>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</si>
  <si>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</si>
  <si>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</si>
  <si>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</si>
  <si>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</si>
  <si>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</si>
  <si>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</si>
  <si>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</si>
  <si>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</si>
  <si>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</si>
  <si>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</si>
  <si>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</si>
  <si>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</si>
  <si>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</si>
  <si>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</si>
  <si>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</si>
  <si>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</si>
  <si>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</si>
  <si>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</si>
  <si>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</si>
  <si>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</si>
  <si>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</si>
  <si>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</si>
  <si>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</si>
  <si>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</si>
  <si>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</si>
  <si>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</si>
  <si>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</si>
  <si>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</si>
  <si>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</si>
  <si>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</si>
  <si>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</si>
  <si>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</si>
  <si>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</si>
  <si>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</si>
  <si>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</si>
  <si>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</si>
  <si>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</si>
  <si>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</si>
  <si>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</si>
  <si>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</si>
  <si>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</si>
  <si>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</si>
  <si>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</si>
  <si>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</si>
  <si>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</si>
  <si>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</si>
  <si>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</si>
  <si>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</si>
  <si>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</si>
  <si>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</si>
  <si>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</si>
  <si>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</si>
  <si>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</si>
  <si>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</si>
  <si>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</si>
  <si>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</si>
  <si>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</si>
  <si>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</si>
  <si>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</si>
  <si>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</si>
  <si>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</si>
  <si>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</si>
  <si>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</si>
  <si>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</si>
  <si>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</si>
  <si>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</si>
  <si>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</si>
  <si>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</si>
  <si>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</si>
  <si>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</si>
  <si>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</si>
  <si>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</si>
  <si>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</si>
  <si>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</si>
  <si>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</si>
  <si>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</si>
  <si>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</si>
  <si>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</si>
  <si>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</si>
  <si>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</si>
  <si>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</si>
  <si>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</si>
  <si>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</si>
  <si>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</si>
  <si>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</si>
  <si>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</si>
  <si>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</si>
  <si>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</si>
  <si>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</si>
  <si>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</si>
  <si>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</si>
  <si>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</si>
  <si>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</si>
  <si>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</si>
  <si>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</si>
  <si>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</si>
  <si>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</si>
  <si>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</si>
  <si>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</si>
  <si>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</si>
  <si>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</si>
  <si>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</si>
  <si>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</si>
  <si>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</si>
  <si>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</si>
  <si>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</si>
  <si>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</si>
  <si>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</si>
  <si>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</si>
  <si>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</si>
  <si>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</si>
  <si>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</si>
  <si>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</si>
  <si>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</si>
  <si>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</si>
  <si>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</si>
  <si>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</si>
  <si>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</si>
  <si>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</si>
  <si>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</si>
  <si>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</si>
  <si>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</si>
  <si>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</si>
  <si>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</si>
  <si>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</si>
  <si>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</si>
  <si>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</si>
  <si>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</si>
  <si>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</si>
  <si>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</si>
  <si>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</si>
  <si>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</si>
  <si>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</si>
  <si>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</si>
  <si>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</si>
  <si>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</si>
  <si>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</si>
  <si>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</si>
  <si>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</si>
  <si>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</si>
  <si>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</si>
  <si>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</si>
  <si>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</si>
  <si>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</si>
  <si>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</si>
  <si>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</si>
  <si>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</si>
  <si>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</si>
  <si>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</si>
  <si>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</si>
  <si>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</si>
  <si>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</si>
  <si>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</si>
  <si>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</si>
  <si>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</si>
  <si>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</si>
  <si>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</si>
  <si>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</si>
  <si>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</si>
  <si>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</si>
  <si>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</si>
  <si>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</si>
  <si>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</si>
  <si>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</si>
  <si>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</si>
  <si>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</si>
  <si>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</si>
  <si>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</si>
  <si>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</si>
  <si>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</si>
  <si>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</si>
  <si>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</si>
  <si>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</si>
  <si>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</si>
  <si>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</si>
  <si>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</si>
  <si>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</si>
  <si>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</si>
  <si>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</si>
  <si>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</si>
  <si>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</si>
  <si>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</si>
  <si>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</si>
  <si>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</si>
  <si>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</si>
  <si>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</si>
  <si>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</si>
  <si>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</si>
  <si>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</si>
  <si>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</si>
  <si>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</si>
  <si>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</si>
  <si>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</si>
  <si>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</si>
  <si>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</si>
  <si>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</si>
  <si>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</si>
  <si>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</si>
  <si>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</si>
  <si>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</si>
  <si>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</si>
  <si>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</si>
  <si>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</si>
  <si>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</si>
  <si>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</si>
  <si>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</si>
  <si>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</si>
  <si>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</si>
  <si>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</si>
  <si>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</si>
  <si>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</si>
  <si>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</si>
  <si>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</si>
  <si>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</si>
  <si>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</si>
  <si>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</si>
  <si>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</si>
  <si>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</si>
  <si>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</si>
  <si>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</si>
  <si>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</si>
  <si>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</si>
  <si>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</si>
  <si>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</si>
  <si>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</si>
  <si>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</si>
  <si>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</si>
  <si>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</si>
  <si>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</si>
  <si>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</si>
  <si>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</si>
  <si>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</si>
  <si>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</si>
  <si>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</si>
  <si>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</si>
  <si>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</si>
  <si>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</si>
  <si>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</si>
  <si>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</si>
  <si>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</si>
  <si>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</si>
  <si>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</si>
  <si>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</si>
  <si>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</si>
  <si>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</si>
  <si>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</si>
  <si>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</si>
  <si>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</si>
  <si>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</si>
  <si>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</si>
  <si>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</si>
  <si>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</si>
  <si>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</si>
  <si>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</si>
  <si>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</si>
  <si>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</si>
  <si>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</si>
  <si>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</si>
  <si>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</si>
  <si>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</si>
  <si>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</si>
  <si>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</si>
  <si>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</si>
  <si>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</si>
  <si>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</si>
  <si>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</si>
  <si>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</si>
  <si>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</si>
  <si>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</si>
  <si>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</si>
  <si>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</si>
  <si>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</si>
  <si>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</si>
  <si>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</si>
  <si>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</si>
  <si>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</si>
  <si>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</si>
  <si>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</si>
  <si>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</si>
  <si>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</si>
  <si>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</si>
  <si>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</si>
  <si>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</si>
  <si>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</si>
  <si>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</si>
  <si>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</si>
  <si>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</si>
  <si>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</si>
  <si>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</si>
  <si>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</si>
  <si>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</si>
  <si>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</si>
  <si>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</si>
  <si>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</si>
  <si>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</si>
  <si>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</si>
  <si>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</si>
  <si>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</si>
  <si>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</si>
  <si>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</si>
  <si>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</si>
  <si>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</si>
  <si>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</si>
  <si>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</si>
  <si>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</si>
  <si>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</si>
  <si>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</si>
  <si>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</si>
  <si>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</si>
  <si>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</si>
  <si>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</si>
  <si>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</si>
  <si>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</si>
  <si>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</si>
  <si>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</si>
  <si>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</si>
  <si>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</si>
  <si>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</si>
  <si>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</si>
  <si>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</si>
  <si>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</si>
  <si>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</si>
  <si>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</si>
  <si>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</si>
  <si>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</si>
  <si>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</si>
  <si>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</si>
  <si>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</si>
  <si>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</si>
  <si>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</si>
  <si>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</si>
  <si>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</si>
  <si>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</si>
  <si>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</si>
  <si>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</si>
  <si>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</si>
  <si>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</si>
  <si>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</si>
  <si>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</si>
  <si>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</si>
  <si>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</si>
  <si>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</si>
  <si>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</si>
  <si>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</si>
  <si>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</si>
  <si>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</si>
  <si>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</si>
  <si>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</si>
  <si>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</si>
  <si>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</si>
  <si>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</si>
  <si>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</si>
  <si>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</si>
  <si>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</si>
  <si>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</si>
  <si>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</si>
  <si>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</si>
  <si>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</si>
  <si>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</si>
  <si>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</si>
  <si>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</si>
  <si>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</si>
  <si>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</si>
  <si>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</si>
  <si>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</si>
  <si>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</si>
  <si>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</si>
  <si>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</si>
  <si>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</si>
  <si>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</si>
  <si>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</si>
  <si>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</si>
  <si>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</si>
  <si>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</si>
  <si>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</si>
  <si>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</si>
  <si>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</si>
  <si>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</si>
  <si>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</si>
  <si>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</si>
  <si>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</si>
  <si>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</si>
  <si>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</si>
  <si>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</si>
  <si>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</si>
  <si>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</si>
  <si>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</si>
  <si>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</si>
  <si>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</si>
  <si>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</si>
  <si>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</si>
  <si>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</si>
  <si>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</si>
  <si>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</si>
  <si>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</si>
  <si>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</si>
  <si>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</si>
  <si>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</si>
  <si>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</si>
  <si>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</si>
  <si>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</si>
  <si>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</si>
  <si>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</si>
  <si>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</si>
  <si>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</si>
  <si>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</si>
  <si>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</si>
  <si>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</si>
  <si>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</si>
  <si>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</si>
  <si>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</si>
  <si>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</si>
  <si>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</si>
  <si>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</si>
  <si>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</si>
  <si>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</si>
  <si>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</si>
  <si>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</si>
  <si>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</si>
  <si>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</si>
  <si>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</si>
  <si>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</si>
  <si>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</si>
  <si>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</si>
  <si>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</si>
  <si>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</si>
  <si>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</si>
  <si>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</si>
  <si>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</si>
  <si>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</si>
  <si>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</si>
  <si>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</si>
  <si>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</si>
  <si>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</si>
  <si>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</si>
  <si>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</si>
  <si>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</si>
  <si>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</si>
  <si>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</si>
  <si>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</si>
  <si>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</si>
  <si>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</si>
  <si>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</si>
  <si>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</si>
  <si>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</si>
  <si>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</si>
  <si>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</si>
  <si>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</si>
  <si>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</si>
  <si>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</si>
  <si>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</si>
  <si>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</si>
  <si>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</si>
  <si>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</si>
  <si>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</si>
  <si>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</si>
  <si>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</si>
  <si>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</si>
  <si>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</si>
  <si>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</si>
  <si>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</si>
  <si>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</si>
  <si>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</si>
  <si>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</si>
  <si>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</si>
  <si>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</si>
  <si>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</si>
  <si>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</si>
  <si>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</si>
  <si>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</si>
  <si>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</si>
  <si>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</si>
  <si>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</si>
  <si>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</si>
  <si>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</si>
  <si>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</si>
  <si>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</si>
  <si>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</si>
  <si>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</si>
  <si>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</si>
  <si>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</si>
  <si>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</si>
  <si>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</si>
  <si>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</si>
  <si>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</si>
  <si>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</si>
  <si>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</si>
  <si>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</si>
  <si>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</si>
  <si>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</si>
  <si>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</si>
  <si>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</si>
  <si>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</si>
  <si>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</si>
  <si>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</si>
  <si>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</si>
  <si>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</si>
  <si>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</si>
  <si>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</si>
  <si>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</si>
  <si>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</si>
  <si>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</si>
  <si>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</si>
  <si>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</si>
  <si>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</si>
  <si>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</si>
  <si>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</si>
  <si>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</si>
  <si>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</si>
  <si>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</si>
  <si>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</si>
  <si>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</si>
  <si>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</si>
  <si>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</si>
  <si>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</si>
  <si>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</si>
  <si>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</si>
  <si>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</si>
  <si>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</si>
  <si>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</si>
  <si>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</si>
  <si>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</si>
  <si>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ИНТЕРПРОМ ЕООД</t>
  </si>
  <si>
    <t>30.06.2016</t>
  </si>
  <si>
    <t>1. ЕЛПАУЪР ООД</t>
  </si>
  <si>
    <t>2. ЕС ЕР СЮПРИМ РЕЗИДЕНС 6 ЕООД</t>
  </si>
  <si>
    <t>1.ДЗЗД ИНТЕР БИЛД 007</t>
  </si>
  <si>
    <t>2.ДЗЗД ИНТРОПРОМ</t>
  </si>
  <si>
    <t>Милена Борисова</t>
  </si>
  <si>
    <t>Калоян Теодосиев</t>
  </si>
  <si>
    <t xml:space="preserve">Дата  на съставяне: 29.07.2016                                                                                                                  </t>
  </si>
  <si>
    <t>Съставител: Милена Борисова</t>
  </si>
  <si>
    <t xml:space="preserve"> Ръководител Калоян Теодосиев</t>
  </si>
  <si>
    <t xml:space="preserve">                                    Съставител: Милена Борисова                  </t>
  </si>
  <si>
    <t>Съставител:Милена Борисова</t>
  </si>
  <si>
    <t>Ръководител: Калоян Теодосиев</t>
  </si>
  <si>
    <t>Ръководител:Калоян Теодосиев</t>
  </si>
  <si>
    <t xml:space="preserve">Дата на съставяне: 29.07.2016                  </t>
  </si>
  <si>
    <t xml:space="preserve">Дата на съставяне: 29.07.2016                                     </t>
  </si>
  <si>
    <t>29.07.2016</t>
  </si>
  <si>
    <t>Дата на съставяне: 29.07.2016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</si>
</sst>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88" workbookViewId="0">
      <selection activeCell="C106" sqref="C106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859</v>
      </c>
      <c r="F3" s="217" t="s">
        <v>2</v>
      </c>
      <c r="G3" s="172"/>
      <c r="H3" s="461">
        <v>121115366</v>
      </c>
    </row>
    <row r="4" spans="1:8" ht="15">
      <c r="A4" s="575" t="s">
        <v>3</v>
      </c>
      <c r="B4" s="581"/>
      <c r="C4" s="581"/>
      <c r="D4" s="581"/>
      <c r="E4" s="504" t="s">
        <v>159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860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266</v>
      </c>
      <c r="D11" s="151">
        <v>266</v>
      </c>
      <c r="E11" s="237" t="s">
        <v>22</v>
      </c>
      <c r="F11" s="242" t="s">
        <v>23</v>
      </c>
      <c r="G11" s="152">
        <v>2650</v>
      </c>
      <c r="H11" s="152">
        <v>2650</v>
      </c>
    </row>
    <row r="12" spans="1:8" ht="15">
      <c r="A12" s="235" t="s">
        <v>24</v>
      </c>
      <c r="B12" s="241" t="s">
        <v>25</v>
      </c>
      <c r="C12" s="151">
        <v>293</v>
      </c>
      <c r="D12" s="151">
        <v>304</v>
      </c>
      <c r="E12" s="237" t="s">
        <v>26</v>
      </c>
      <c r="F12" s="242" t="s">
        <v>27</v>
      </c>
      <c r="G12" s="153">
        <v>2650</v>
      </c>
      <c r="H12" s="153">
        <v>2650</v>
      </c>
    </row>
    <row r="13" spans="1:8" ht="15">
      <c r="A13" s="235" t="s">
        <v>28</v>
      </c>
      <c r="B13" s="241" t="s">
        <v>29</v>
      </c>
      <c r="C13" s="151">
        <v>535</v>
      </c>
      <c r="D13" s="151">
        <v>980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98</v>
      </c>
      <c r="D14" s="151">
        <v>123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419</v>
      </c>
      <c r="D15" s="151">
        <v>517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19</v>
      </c>
      <c r="D17" s="151">
        <v>19</v>
      </c>
      <c r="E17" s="243" t="s">
        <v>46</v>
      </c>
      <c r="F17" s="245" t="s">
        <v>47</v>
      </c>
      <c r="G17" s="154">
        <f>G11+G14+G15+G16</f>
        <v>2650</v>
      </c>
      <c r="H17" s="154">
        <f>H11+H14+H15+H16</f>
        <v>2650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1630</v>
      </c>
      <c r="D19" s="155">
        <f>SUM(D11:D18)</f>
        <v>2209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v>6033</v>
      </c>
      <c r="D20" s="151">
        <v>6114</v>
      </c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>
        <v>0</v>
      </c>
      <c r="D21" s="151">
        <v>0</v>
      </c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6</v>
      </c>
      <c r="D26" s="151">
        <v>7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6</v>
      </c>
      <c r="D27" s="155">
        <f>SUM(D23:D26)</f>
        <v>7</v>
      </c>
      <c r="E27" s="253" t="s">
        <v>83</v>
      </c>
      <c r="F27" s="242" t="s">
        <v>84</v>
      </c>
      <c r="G27" s="154">
        <f>SUM(G28:G30)</f>
        <v>23262</v>
      </c>
      <c r="H27" s="154">
        <f>SUM(H28:H30)</f>
        <v>12439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23262</v>
      </c>
      <c r="H28" s="152">
        <v>12439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>
        <v>0</v>
      </c>
      <c r="D30" s="151">
        <v>0</v>
      </c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10823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-2278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20984</v>
      </c>
      <c r="H33" s="154">
        <f>H27+H31+H32</f>
        <v>23262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848</v>
      </c>
      <c r="B34" s="244" t="s">
        <v>105</v>
      </c>
      <c r="C34" s="155">
        <f>SUM(C35:C38)</f>
        <v>259</v>
      </c>
      <c r="D34" s="155">
        <f>SUM(D35:D38)</f>
        <v>16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248</v>
      </c>
      <c r="D35" s="151">
        <v>5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>
        <v>11</v>
      </c>
      <c r="D36" s="151">
        <v>11</v>
      </c>
      <c r="E36" s="237" t="s">
        <v>110</v>
      </c>
      <c r="F36" s="261" t="s">
        <v>111</v>
      </c>
      <c r="G36" s="154">
        <f>G25+G17+G33</f>
        <v>23634</v>
      </c>
      <c r="H36" s="154">
        <f>H25+H17+H33</f>
        <v>25912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>
        <v>0</v>
      </c>
      <c r="D37" s="151">
        <v>0</v>
      </c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>
        <v>0</v>
      </c>
      <c r="D38" s="151">
        <v>0</v>
      </c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>
        <v>0</v>
      </c>
      <c r="D40" s="151">
        <v>0</v>
      </c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>
        <v>0</v>
      </c>
      <c r="D41" s="151">
        <v>0</v>
      </c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>
        <v>0</v>
      </c>
      <c r="D42" s="160">
        <v>0</v>
      </c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>
        <v>0</v>
      </c>
      <c r="D43" s="151">
        <v>0</v>
      </c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>
        <v>0</v>
      </c>
      <c r="D44" s="151">
        <v>0</v>
      </c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259</v>
      </c>
      <c r="D45" s="155">
        <f>D34+D39+D44</f>
        <v>16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f>199+905</f>
        <v>1104</v>
      </c>
      <c r="D47" s="151">
        <f>199+705</f>
        <v>904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>
        <v>3125</v>
      </c>
      <c r="D48" s="151">
        <v>2890</v>
      </c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1192</v>
      </c>
      <c r="D50" s="151">
        <v>1192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5421</v>
      </c>
      <c r="D51" s="155">
        <f>SUM(D47:D50)</f>
        <v>4986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13349</v>
      </c>
      <c r="D55" s="155">
        <f>D19+D20+D21+D27+D32+D45+D51+D53+D54</f>
        <v>13332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>
        <v>1292</v>
      </c>
      <c r="D60" s="151">
        <v>962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7650</v>
      </c>
      <c r="H61" s="154">
        <f>SUM(H62:H68)</f>
        <v>9692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>
        <v>99</v>
      </c>
      <c r="H63" s="152">
        <v>950</v>
      </c>
      <c r="M63" s="157"/>
    </row>
    <row r="64" spans="1:18" ht="15">
      <c r="A64" s="235" t="s">
        <v>51</v>
      </c>
      <c r="B64" s="249" t="s">
        <v>199</v>
      </c>
      <c r="C64" s="155">
        <f>SUM(C58:C63)</f>
        <v>1292</v>
      </c>
      <c r="D64" s="155">
        <f>SUM(D58:D63)</f>
        <v>962</v>
      </c>
      <c r="E64" s="237" t="s">
        <v>200</v>
      </c>
      <c r="F64" s="242" t="s">
        <v>201</v>
      </c>
      <c r="G64" s="152">
        <v>4514</v>
      </c>
      <c r="H64" s="152">
        <v>7086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2494</v>
      </c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394</v>
      </c>
      <c r="H66" s="152">
        <v>169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50</v>
      </c>
      <c r="H67" s="152">
        <v>49</v>
      </c>
    </row>
    <row r="68" spans="1:18" ht="15">
      <c r="A68" s="235" t="s">
        <v>211</v>
      </c>
      <c r="B68" s="241" t="s">
        <v>212</v>
      </c>
      <c r="C68" s="151">
        <f>1405+5480</f>
        <v>6885</v>
      </c>
      <c r="D68" s="151">
        <f>1353+11695</f>
        <v>13048</v>
      </c>
      <c r="E68" s="237" t="s">
        <v>213</v>
      </c>
      <c r="F68" s="242" t="s">
        <v>214</v>
      </c>
      <c r="G68" s="152">
        <v>99</v>
      </c>
      <c r="H68" s="152">
        <v>1438</v>
      </c>
    </row>
    <row r="69" spans="1:18" ht="15">
      <c r="A69" s="235" t="s">
        <v>215</v>
      </c>
      <c r="B69" s="241" t="s">
        <v>216</v>
      </c>
      <c r="C69" s="151">
        <v>395</v>
      </c>
      <c r="D69" s="151">
        <v>320</v>
      </c>
      <c r="E69" s="251" t="s">
        <v>78</v>
      </c>
      <c r="F69" s="242" t="s">
        <v>217</v>
      </c>
      <c r="G69" s="152">
        <v>247</v>
      </c>
      <c r="H69" s="152">
        <v>1907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7897</v>
      </c>
      <c r="H71" s="161">
        <f>H59+H60+H61+H69+H70</f>
        <v>11599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7280</v>
      </c>
      <c r="D75" s="155">
        <f>SUM(D67:D74)</f>
        <v>13368</v>
      </c>
      <c r="E75" s="251" t="s">
        <v>160</v>
      </c>
      <c r="F75" s="245" t="s">
        <v>234</v>
      </c>
      <c r="G75" s="152">
        <v>28</v>
      </c>
      <c r="H75" s="152">
        <v>28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7925</v>
      </c>
      <c r="H79" s="162">
        <f>H71+H74+H75+H76</f>
        <v>11627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6075</v>
      </c>
      <c r="D87" s="151">
        <v>6292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3529</v>
      </c>
      <c r="D88" s="151">
        <v>3551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9604</v>
      </c>
      <c r="D91" s="155">
        <f>SUM(D87:D90)</f>
        <v>9843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34</v>
      </c>
      <c r="D92" s="151">
        <v>34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18210</v>
      </c>
      <c r="D93" s="155">
        <f>D64+D75+D84+D91+D92</f>
        <v>24207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31559</v>
      </c>
      <c r="D94" s="164">
        <f>D93+D55</f>
        <v>37539</v>
      </c>
      <c r="E94" s="449" t="s">
        <v>270</v>
      </c>
      <c r="F94" s="289" t="s">
        <v>271</v>
      </c>
      <c r="G94" s="165">
        <f>G36+G39+G55+G79</f>
        <v>31559</v>
      </c>
      <c r="H94" s="165">
        <f>H36+H39+H55+H79</f>
        <v>37539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849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877</v>
      </c>
      <c r="B98" s="432"/>
      <c r="C98" s="579" t="s">
        <v>871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873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22" workbookViewId="0">
      <selection activeCell="B50" sqref="B50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ИНТЕРПРОМ ЕООД</v>
      </c>
      <c r="C2" s="584"/>
      <c r="D2" s="584"/>
      <c r="E2" s="584"/>
      <c r="F2" s="586" t="s">
        <v>2</v>
      </c>
      <c r="G2" s="586"/>
      <c r="H2" s="526">
        <f>'справка №1-БАЛАНС'!H3</f>
        <v>121115366</v>
      </c>
    </row>
    <row r="3" spans="1:18" ht="15">
      <c r="A3" s="467" t="s">
        <v>274</v>
      </c>
      <c r="B3" s="584" t="str">
        <f>'справка №1-БАЛАНС'!E4</f>
        <v xml:space="preserve"> 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30.06.2016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1354</v>
      </c>
      <c r="D9" s="46">
        <v>14674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1909</v>
      </c>
      <c r="D10" s="46">
        <v>29030</v>
      </c>
      <c r="E10" s="298" t="s">
        <v>288</v>
      </c>
      <c r="F10" s="549" t="s">
        <v>289</v>
      </c>
      <c r="G10" s="550">
        <v>9303</v>
      </c>
      <c r="H10" s="550">
        <v>36201</v>
      </c>
    </row>
    <row r="11" spans="1:18">
      <c r="A11" s="298" t="s">
        <v>290</v>
      </c>
      <c r="B11" s="299" t="s">
        <v>291</v>
      </c>
      <c r="C11" s="46">
        <v>514</v>
      </c>
      <c r="D11" s="46">
        <v>1244</v>
      </c>
      <c r="E11" s="300" t="s">
        <v>292</v>
      </c>
      <c r="F11" s="549" t="s">
        <v>293</v>
      </c>
      <c r="G11" s="550">
        <v>4729</v>
      </c>
      <c r="H11" s="550">
        <v>67243</v>
      </c>
    </row>
    <row r="12" spans="1:18">
      <c r="A12" s="298" t="s">
        <v>294</v>
      </c>
      <c r="B12" s="299" t="s">
        <v>295</v>
      </c>
      <c r="C12" s="46">
        <v>2800</v>
      </c>
      <c r="D12" s="46">
        <v>6348</v>
      </c>
      <c r="E12" s="300" t="s">
        <v>78</v>
      </c>
      <c r="F12" s="549" t="s">
        <v>296</v>
      </c>
      <c r="G12" s="550">
        <v>29</v>
      </c>
      <c r="H12" s="550">
        <v>504</v>
      </c>
    </row>
    <row r="13" spans="1:18">
      <c r="A13" s="298" t="s">
        <v>297</v>
      </c>
      <c r="B13" s="299" t="s">
        <v>298</v>
      </c>
      <c r="C13" s="46">
        <v>310</v>
      </c>
      <c r="D13" s="46">
        <v>507</v>
      </c>
      <c r="E13" s="301" t="s">
        <v>51</v>
      </c>
      <c r="F13" s="551" t="s">
        <v>299</v>
      </c>
      <c r="G13" s="548">
        <f>SUM(G9:G12)</f>
        <v>14061</v>
      </c>
      <c r="H13" s="548">
        <f>SUM(H9:H12)</f>
        <v>103948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>
        <v>9121</v>
      </c>
      <c r="D14" s="46">
        <v>36427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233</v>
      </c>
      <c r="D16" s="47">
        <v>3481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16241</v>
      </c>
      <c r="D19" s="49">
        <f>SUM(D9:D15)+D16</f>
        <v>91711</v>
      </c>
      <c r="E19" s="304" t="s">
        <v>316</v>
      </c>
      <c r="F19" s="552" t="s">
        <v>317</v>
      </c>
      <c r="G19" s="550">
        <v>7</v>
      </c>
      <c r="H19" s="550">
        <v>210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102</v>
      </c>
      <c r="D22" s="46">
        <v>394</v>
      </c>
      <c r="E22" s="304" t="s">
        <v>325</v>
      </c>
      <c r="F22" s="552" t="s">
        <v>326</v>
      </c>
      <c r="G22" s="550"/>
      <c r="H22" s="550">
        <v>15</v>
      </c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5</v>
      </c>
      <c r="D24" s="46">
        <v>13</v>
      </c>
      <c r="E24" s="301" t="s">
        <v>103</v>
      </c>
      <c r="F24" s="554" t="s">
        <v>333</v>
      </c>
      <c r="G24" s="548">
        <f>SUM(G19:G23)</f>
        <v>7</v>
      </c>
      <c r="H24" s="548">
        <f>SUM(H19:H23)</f>
        <v>225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107</v>
      </c>
      <c r="D26" s="49">
        <f>SUM(D22:D25)</f>
        <v>407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16348</v>
      </c>
      <c r="D28" s="50">
        <f>D26+D19</f>
        <v>92118</v>
      </c>
      <c r="E28" s="127" t="s">
        <v>338</v>
      </c>
      <c r="F28" s="554" t="s">
        <v>339</v>
      </c>
      <c r="G28" s="548">
        <f>G13+G15+G24</f>
        <v>14068</v>
      </c>
      <c r="H28" s="548">
        <f>H13+H15+H24</f>
        <v>104173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12055</v>
      </c>
      <c r="E30" s="127" t="s">
        <v>342</v>
      </c>
      <c r="F30" s="554" t="s">
        <v>343</v>
      </c>
      <c r="G30" s="53">
        <f>IF((C28-G28)&gt;0,C28-G28,0)</f>
        <v>2280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850</v>
      </c>
      <c r="B31" s="306" t="s">
        <v>344</v>
      </c>
      <c r="C31" s="46"/>
      <c r="D31" s="46"/>
      <c r="E31" s="296" t="s">
        <v>853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>
        <v>2</v>
      </c>
      <c r="H32" s="550">
        <v>54</v>
      </c>
    </row>
    <row r="33" spans="1:18">
      <c r="A33" s="128" t="s">
        <v>350</v>
      </c>
      <c r="B33" s="306" t="s">
        <v>351</v>
      </c>
      <c r="C33" s="49">
        <f>C28-C31+C32</f>
        <v>16348</v>
      </c>
      <c r="D33" s="49">
        <f>D28-D31+D32</f>
        <v>92118</v>
      </c>
      <c r="E33" s="127" t="s">
        <v>352</v>
      </c>
      <c r="F33" s="554" t="s">
        <v>353</v>
      </c>
      <c r="G33" s="53">
        <f>G32-G31+G28</f>
        <v>14070</v>
      </c>
      <c r="H33" s="53">
        <f>H32-H31+H28</f>
        <v>104227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12109</v>
      </c>
      <c r="E34" s="128" t="s">
        <v>356</v>
      </c>
      <c r="F34" s="554" t="s">
        <v>357</v>
      </c>
      <c r="G34" s="548">
        <f>IF((C33-G33)&gt;0,C33-G33,0)</f>
        <v>2278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1287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>
        <v>1287</v>
      </c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10822</v>
      </c>
      <c r="E39" s="313" t="s">
        <v>368</v>
      </c>
      <c r="F39" s="558" t="s">
        <v>369</v>
      </c>
      <c r="G39" s="559">
        <f>IF(G34&gt;0,IF(C35+G34&lt;0,0,C35+G34),IF(C34-C35&lt;0,C35-C34,0))</f>
        <v>2278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10822</v>
      </c>
      <c r="E41" s="127" t="s">
        <v>375</v>
      </c>
      <c r="F41" s="571" t="s">
        <v>376</v>
      </c>
      <c r="G41" s="52">
        <f>IF(C39=0,IF(G39-G40&gt;0,G39-G40+C40,0),IF(C39-C40&lt;0,C40-C39+G40,0))</f>
        <v>2278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16348</v>
      </c>
      <c r="D42" s="53">
        <f>D33+D35+D39</f>
        <v>104227</v>
      </c>
      <c r="E42" s="128" t="s">
        <v>379</v>
      </c>
      <c r="F42" s="129" t="s">
        <v>380</v>
      </c>
      <c r="G42" s="53">
        <f>G39+G33</f>
        <v>16348</v>
      </c>
      <c r="H42" s="53">
        <f>H39+H33</f>
        <v>104227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857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876</v>
      </c>
      <c r="C48" s="427" t="s">
        <v>381</v>
      </c>
      <c r="D48" s="582" t="s">
        <v>865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780</v>
      </c>
      <c r="D50" s="583" t="s">
        <v>866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6" workbookViewId="0">
      <selection activeCell="A50" sqref="A50:A51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ИНТЕРПРОМ ЕООД</v>
      </c>
      <c r="C4" s="541" t="s">
        <v>2</v>
      </c>
      <c r="D4" s="541">
        <f>'справка №1-БАЛАНС'!H3</f>
        <v>121115366</v>
      </c>
      <c r="E4" s="323"/>
      <c r="F4" s="323"/>
    </row>
    <row r="5" spans="1:13" ht="15">
      <c r="A5" s="470" t="s">
        <v>274</v>
      </c>
      <c r="B5" s="470" t="str">
        <f>'справка №1-БАЛАНС'!E4</f>
        <v xml:space="preserve"> 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30.06.2016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23055</v>
      </c>
      <c r="D10" s="54">
        <v>94050</v>
      </c>
      <c r="E10" s="130"/>
      <c r="F10" s="130"/>
    </row>
    <row r="11" spans="1:13">
      <c r="A11" s="332" t="s">
        <v>388</v>
      </c>
      <c r="B11" s="333" t="s">
        <v>389</v>
      </c>
      <c r="C11" s="54">
        <v>-17007</v>
      </c>
      <c r="D11" s="54">
        <v>-87356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-2299</v>
      </c>
      <c r="D13" s="54">
        <v>-6761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-563</v>
      </c>
      <c r="D14" s="54">
        <v>-795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-1096</v>
      </c>
      <c r="D15" s="54">
        <v>-202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-391</v>
      </c>
      <c r="D19" s="54">
        <v>513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1699</v>
      </c>
      <c r="D20" s="55">
        <f>SUM(D10:D19)</f>
        <v>-551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>
        <v>-22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>
        <v>-243</v>
      </c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-243</v>
      </c>
      <c r="D32" s="55">
        <f>SUM(D22:D31)</f>
        <v>-22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>
        <v>332</v>
      </c>
      <c r="D36" s="54">
        <v>25144</v>
      </c>
      <c r="E36" s="130"/>
      <c r="F36" s="130"/>
    </row>
    <row r="37" spans="1:8">
      <c r="A37" s="332" t="s">
        <v>437</v>
      </c>
      <c r="B37" s="333" t="s">
        <v>438</v>
      </c>
      <c r="C37" s="54">
        <v>-1842</v>
      </c>
      <c r="D37" s="54">
        <v>-22282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>
        <v>-460</v>
      </c>
      <c r="E38" s="130"/>
      <c r="F38" s="130"/>
    </row>
    <row r="39" spans="1:8">
      <c r="A39" s="332" t="s">
        <v>441</v>
      </c>
      <c r="B39" s="333" t="s">
        <v>442</v>
      </c>
      <c r="C39" s="54">
        <v>-78</v>
      </c>
      <c r="D39" s="54">
        <v>-292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-107</v>
      </c>
      <c r="D41" s="54">
        <v>7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-1695</v>
      </c>
      <c r="D42" s="55">
        <f>SUM(D34:D41)</f>
        <v>2117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-239</v>
      </c>
      <c r="D43" s="55">
        <f>D42+D32+D20</f>
        <v>1544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9843</v>
      </c>
      <c r="D44" s="132">
        <v>8299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9604</v>
      </c>
      <c r="D45" s="55">
        <f>D44+D43</f>
        <v>9843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f>'справка №1-БАЛАНС'!C87</f>
        <v>6075</v>
      </c>
      <c r="D46" s="56">
        <f>'справка №1-БАЛАНС'!D87</f>
        <v>6292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875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381</v>
      </c>
      <c r="C50" s="588" t="s">
        <v>865</v>
      </c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780</v>
      </c>
      <c r="C52" s="588" t="s">
        <v>866</v>
      </c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31" workbookViewId="0">
      <selection activeCell="J38" sqref="J3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ИНТЕРПРОМ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121115366</v>
      </c>
      <c r="N3" s="2"/>
    </row>
    <row r="4" spans="1:23" s="532" customFormat="1" ht="13.5" customHeight="1">
      <c r="A4" s="467" t="s">
        <v>460</v>
      </c>
      <c r="B4" s="591" t="str">
        <f>'справка №1-БАЛАНС'!E4</f>
        <v xml:space="preserve"> 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2650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23262</v>
      </c>
      <c r="J11" s="58">
        <f>'справка №1-БАЛАНС'!H29+'справка №1-БАЛАНС'!H32</f>
        <v>0</v>
      </c>
      <c r="K11" s="60"/>
      <c r="L11" s="344">
        <f>SUM(C11:K11)</f>
        <v>25912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2650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23262</v>
      </c>
      <c r="J15" s="61">
        <f t="shared" si="2"/>
        <v>0</v>
      </c>
      <c r="K15" s="61">
        <f t="shared" si="2"/>
        <v>0</v>
      </c>
      <c r="L15" s="344">
        <f t="shared" si="1"/>
        <v>25912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-2278</v>
      </c>
      <c r="K16" s="60"/>
      <c r="L16" s="344">
        <f t="shared" si="1"/>
        <v>-2278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2650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23262</v>
      </c>
      <c r="J29" s="59">
        <f t="shared" si="6"/>
        <v>-2278</v>
      </c>
      <c r="K29" s="59">
        <f t="shared" si="6"/>
        <v>0</v>
      </c>
      <c r="L29" s="344">
        <f t="shared" si="1"/>
        <v>23634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2650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23262</v>
      </c>
      <c r="J32" s="59">
        <f t="shared" si="7"/>
        <v>-2278</v>
      </c>
      <c r="K32" s="59">
        <f t="shared" si="7"/>
        <v>0</v>
      </c>
      <c r="L32" s="344">
        <f t="shared" si="1"/>
        <v>23634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858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867</v>
      </c>
      <c r="B38" s="19"/>
      <c r="C38" s="15"/>
      <c r="D38" s="590" t="s">
        <v>868</v>
      </c>
      <c r="E38" s="590"/>
      <c r="F38" s="590"/>
      <c r="G38" s="590"/>
      <c r="H38" s="590"/>
      <c r="I38" s="590"/>
      <c r="J38" s="15" t="s">
        <v>869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7" workbookViewId="0">
      <selection activeCell="D43" sqref="D43:D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383</v>
      </c>
      <c r="B2" s="597"/>
      <c r="C2" s="598" t="str">
        <f>'справка №1-БАЛАНС'!E3</f>
        <v>ИНТЕРПРОМ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121115366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5" t="s">
        <v>463</v>
      </c>
      <c r="B5" s="606"/>
      <c r="C5" s="609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2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2" t="s">
        <v>528</v>
      </c>
      <c r="R5" s="602" t="s">
        <v>529</v>
      </c>
    </row>
    <row r="6" spans="1:28" s="100" customFormat="1" ht="48">
      <c r="A6" s="607"/>
      <c r="B6" s="608"/>
      <c r="C6" s="610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3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3"/>
      <c r="R6" s="603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266</v>
      </c>
      <c r="E9" s="189"/>
      <c r="F9" s="189"/>
      <c r="G9" s="74">
        <f>D9+E9-F9</f>
        <v>266</v>
      </c>
      <c r="H9" s="65"/>
      <c r="I9" s="65"/>
      <c r="J9" s="74">
        <f>G9+H9-I9</f>
        <v>266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266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445</v>
      </c>
      <c r="E10" s="189"/>
      <c r="F10" s="189"/>
      <c r="G10" s="74">
        <f t="shared" ref="G10:G39" si="2">D10+E10-F10</f>
        <v>445</v>
      </c>
      <c r="H10" s="65"/>
      <c r="I10" s="65"/>
      <c r="J10" s="74">
        <f t="shared" ref="J10:J39" si="3">G10+H10-I10</f>
        <v>445</v>
      </c>
      <c r="K10" s="65">
        <v>141</v>
      </c>
      <c r="L10" s="65">
        <v>11</v>
      </c>
      <c r="M10" s="65"/>
      <c r="N10" s="74">
        <f t="shared" ref="N10:N39" si="4">K10+L10-M10</f>
        <v>152</v>
      </c>
      <c r="O10" s="65"/>
      <c r="P10" s="65"/>
      <c r="Q10" s="74">
        <f t="shared" si="0"/>
        <v>152</v>
      </c>
      <c r="R10" s="74">
        <f t="shared" si="1"/>
        <v>293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3840</v>
      </c>
      <c r="E11" s="189"/>
      <c r="F11" s="189"/>
      <c r="G11" s="74">
        <f t="shared" si="2"/>
        <v>3840</v>
      </c>
      <c r="H11" s="65"/>
      <c r="I11" s="65"/>
      <c r="J11" s="74">
        <f t="shared" si="3"/>
        <v>3840</v>
      </c>
      <c r="K11" s="65">
        <v>2860</v>
      </c>
      <c r="L11" s="65">
        <v>445</v>
      </c>
      <c r="M11" s="65"/>
      <c r="N11" s="74">
        <f t="shared" si="4"/>
        <v>3305</v>
      </c>
      <c r="O11" s="65"/>
      <c r="P11" s="65"/>
      <c r="Q11" s="74">
        <f t="shared" si="0"/>
        <v>3305</v>
      </c>
      <c r="R11" s="74">
        <f t="shared" si="1"/>
        <v>535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306</v>
      </c>
      <c r="E12" s="189"/>
      <c r="F12" s="189"/>
      <c r="G12" s="74">
        <f t="shared" si="2"/>
        <v>306</v>
      </c>
      <c r="H12" s="65"/>
      <c r="I12" s="65"/>
      <c r="J12" s="74">
        <f t="shared" si="3"/>
        <v>306</v>
      </c>
      <c r="K12" s="65">
        <v>186</v>
      </c>
      <c r="L12" s="65">
        <v>22</v>
      </c>
      <c r="M12" s="65"/>
      <c r="N12" s="74">
        <f t="shared" si="4"/>
        <v>208</v>
      </c>
      <c r="O12" s="65"/>
      <c r="P12" s="65"/>
      <c r="Q12" s="74">
        <f t="shared" si="0"/>
        <v>208</v>
      </c>
      <c r="R12" s="74">
        <f t="shared" si="1"/>
        <v>98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2626</v>
      </c>
      <c r="E13" s="189"/>
      <c r="F13" s="189"/>
      <c r="G13" s="74">
        <f t="shared" si="2"/>
        <v>2626</v>
      </c>
      <c r="H13" s="65"/>
      <c r="I13" s="65"/>
      <c r="J13" s="74">
        <f t="shared" si="3"/>
        <v>2626</v>
      </c>
      <c r="K13" s="65">
        <v>2109</v>
      </c>
      <c r="L13" s="65">
        <v>98</v>
      </c>
      <c r="M13" s="65"/>
      <c r="N13" s="74">
        <f t="shared" si="4"/>
        <v>2207</v>
      </c>
      <c r="O13" s="65"/>
      <c r="P13" s="65"/>
      <c r="Q13" s="74">
        <f t="shared" si="0"/>
        <v>2207</v>
      </c>
      <c r="R13" s="74">
        <f t="shared" si="1"/>
        <v>419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854</v>
      </c>
      <c r="B15" s="374" t="s">
        <v>855</v>
      </c>
      <c r="C15" s="456" t="s">
        <v>856</v>
      </c>
      <c r="D15" s="457">
        <v>19</v>
      </c>
      <c r="E15" s="457"/>
      <c r="F15" s="457"/>
      <c r="G15" s="74">
        <f t="shared" si="2"/>
        <v>19</v>
      </c>
      <c r="H15" s="458"/>
      <c r="I15" s="458"/>
      <c r="J15" s="74">
        <f t="shared" si="3"/>
        <v>19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19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220</v>
      </c>
      <c r="E16" s="189"/>
      <c r="F16" s="189"/>
      <c r="G16" s="74">
        <f t="shared" si="2"/>
        <v>220</v>
      </c>
      <c r="H16" s="65"/>
      <c r="I16" s="65"/>
      <c r="J16" s="74">
        <f t="shared" si="3"/>
        <v>220</v>
      </c>
      <c r="K16" s="65">
        <v>217</v>
      </c>
      <c r="L16" s="65">
        <v>3</v>
      </c>
      <c r="M16" s="65"/>
      <c r="N16" s="74">
        <f t="shared" si="4"/>
        <v>220</v>
      </c>
      <c r="O16" s="65"/>
      <c r="P16" s="65"/>
      <c r="Q16" s="74">
        <f t="shared" ref="Q16:Q25" si="5">N16+O16-P16</f>
        <v>220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7722</v>
      </c>
      <c r="E17" s="194">
        <f>SUM(E9:E16)</f>
        <v>0</v>
      </c>
      <c r="F17" s="194">
        <f>SUM(F9:F16)</f>
        <v>0</v>
      </c>
      <c r="G17" s="74">
        <f t="shared" si="2"/>
        <v>7722</v>
      </c>
      <c r="H17" s="75">
        <f>SUM(H9:H16)</f>
        <v>0</v>
      </c>
      <c r="I17" s="75">
        <f>SUM(I9:I16)</f>
        <v>0</v>
      </c>
      <c r="J17" s="74">
        <f t="shared" si="3"/>
        <v>7722</v>
      </c>
      <c r="K17" s="75">
        <f>SUM(K9:K16)</f>
        <v>5513</v>
      </c>
      <c r="L17" s="75">
        <f>SUM(L9:L16)</f>
        <v>579</v>
      </c>
      <c r="M17" s="75">
        <f>SUM(M9:M16)</f>
        <v>0</v>
      </c>
      <c r="N17" s="74">
        <f t="shared" si="4"/>
        <v>6092</v>
      </c>
      <c r="O17" s="75">
        <f>SUM(O9:O16)</f>
        <v>0</v>
      </c>
      <c r="P17" s="75">
        <f>SUM(P9:P16)</f>
        <v>0</v>
      </c>
      <c r="Q17" s="74">
        <f t="shared" si="5"/>
        <v>6092</v>
      </c>
      <c r="R17" s="74">
        <f t="shared" si="6"/>
        <v>1630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>
        <v>6745</v>
      </c>
      <c r="E18" s="187"/>
      <c r="F18" s="187"/>
      <c r="G18" s="74">
        <f t="shared" si="2"/>
        <v>6745</v>
      </c>
      <c r="H18" s="63"/>
      <c r="I18" s="63"/>
      <c r="J18" s="74">
        <f t="shared" si="3"/>
        <v>6745</v>
      </c>
      <c r="K18" s="63">
        <v>631</v>
      </c>
      <c r="L18" s="63">
        <v>81</v>
      </c>
      <c r="M18" s="63"/>
      <c r="N18" s="74">
        <f t="shared" si="4"/>
        <v>712</v>
      </c>
      <c r="O18" s="63"/>
      <c r="P18" s="63"/>
      <c r="Q18" s="74">
        <f t="shared" si="5"/>
        <v>712</v>
      </c>
      <c r="R18" s="74">
        <f t="shared" si="6"/>
        <v>6033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>
        <v>24</v>
      </c>
      <c r="E24" s="189"/>
      <c r="F24" s="189"/>
      <c r="G24" s="74">
        <f t="shared" si="2"/>
        <v>24</v>
      </c>
      <c r="H24" s="65"/>
      <c r="I24" s="65"/>
      <c r="J24" s="74">
        <f t="shared" si="3"/>
        <v>24</v>
      </c>
      <c r="K24" s="65">
        <v>17</v>
      </c>
      <c r="L24" s="65">
        <v>1</v>
      </c>
      <c r="M24" s="65"/>
      <c r="N24" s="74">
        <f t="shared" si="4"/>
        <v>18</v>
      </c>
      <c r="O24" s="65"/>
      <c r="P24" s="65"/>
      <c r="Q24" s="74">
        <f t="shared" si="5"/>
        <v>18</v>
      </c>
      <c r="R24" s="74">
        <f t="shared" si="6"/>
        <v>6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24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24</v>
      </c>
      <c r="H25" s="66">
        <f t="shared" si="7"/>
        <v>0</v>
      </c>
      <c r="I25" s="66">
        <f t="shared" si="7"/>
        <v>0</v>
      </c>
      <c r="J25" s="67">
        <f t="shared" si="3"/>
        <v>24</v>
      </c>
      <c r="K25" s="66">
        <f t="shared" si="7"/>
        <v>17</v>
      </c>
      <c r="L25" s="66">
        <f t="shared" si="7"/>
        <v>1</v>
      </c>
      <c r="M25" s="66">
        <f t="shared" si="7"/>
        <v>0</v>
      </c>
      <c r="N25" s="67">
        <f t="shared" si="4"/>
        <v>18</v>
      </c>
      <c r="O25" s="66">
        <f t="shared" si="7"/>
        <v>0</v>
      </c>
      <c r="P25" s="66">
        <f t="shared" si="7"/>
        <v>0</v>
      </c>
      <c r="Q25" s="67">
        <f t="shared" si="5"/>
        <v>18</v>
      </c>
      <c r="R25" s="67">
        <f t="shared" si="6"/>
        <v>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851</v>
      </c>
      <c r="C27" s="380" t="s">
        <v>584</v>
      </c>
      <c r="D27" s="192">
        <f>SUM(D28:D31)</f>
        <v>721</v>
      </c>
      <c r="E27" s="192">
        <f t="shared" ref="E27:P27" si="8">SUM(E28:E31)</f>
        <v>443</v>
      </c>
      <c r="F27" s="192">
        <f t="shared" si="8"/>
        <v>0</v>
      </c>
      <c r="G27" s="71">
        <f t="shared" si="2"/>
        <v>1164</v>
      </c>
      <c r="H27" s="70">
        <f t="shared" si="8"/>
        <v>0</v>
      </c>
      <c r="I27" s="70">
        <f t="shared" si="8"/>
        <v>0</v>
      </c>
      <c r="J27" s="71">
        <f t="shared" si="3"/>
        <v>1164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1164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>
        <v>710</v>
      </c>
      <c r="E28" s="189">
        <v>443</v>
      </c>
      <c r="F28" s="189"/>
      <c r="G28" s="74">
        <f t="shared" si="2"/>
        <v>1153</v>
      </c>
      <c r="H28" s="65"/>
      <c r="I28" s="65"/>
      <c r="J28" s="74">
        <f t="shared" si="3"/>
        <v>1153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1153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>
        <v>11</v>
      </c>
      <c r="E30" s="189"/>
      <c r="F30" s="189"/>
      <c r="G30" s="74">
        <f t="shared" si="2"/>
        <v>11</v>
      </c>
      <c r="H30" s="72"/>
      <c r="I30" s="72"/>
      <c r="J30" s="74">
        <f t="shared" si="3"/>
        <v>11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11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>
        <v>2890</v>
      </c>
      <c r="E37" s="189">
        <v>235</v>
      </c>
      <c r="F37" s="189"/>
      <c r="G37" s="74">
        <f t="shared" si="2"/>
        <v>3125</v>
      </c>
      <c r="H37" s="72"/>
      <c r="I37" s="72"/>
      <c r="J37" s="74">
        <f t="shared" si="3"/>
        <v>3125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3125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852</v>
      </c>
      <c r="C38" s="369" t="s">
        <v>600</v>
      </c>
      <c r="D38" s="194">
        <f>D27+D32+D37</f>
        <v>3611</v>
      </c>
      <c r="E38" s="194">
        <f t="shared" ref="E38:P38" si="12">E27+E32+E37</f>
        <v>678</v>
      </c>
      <c r="F38" s="194">
        <f t="shared" si="12"/>
        <v>0</v>
      </c>
      <c r="G38" s="74">
        <f t="shared" si="2"/>
        <v>4289</v>
      </c>
      <c r="H38" s="75">
        <f t="shared" si="12"/>
        <v>0</v>
      </c>
      <c r="I38" s="75">
        <f t="shared" si="12"/>
        <v>0</v>
      </c>
      <c r="J38" s="74">
        <f t="shared" si="3"/>
        <v>4289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4289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18102</v>
      </c>
      <c r="E40" s="438">
        <f>E17+E18+E19+E25+E38+E39</f>
        <v>678</v>
      </c>
      <c r="F40" s="438">
        <f t="shared" ref="F40:R40" si="13">F17+F18+F19+F25+F38+F39</f>
        <v>0</v>
      </c>
      <c r="G40" s="438">
        <f t="shared" si="13"/>
        <v>18780</v>
      </c>
      <c r="H40" s="438">
        <f t="shared" si="13"/>
        <v>0</v>
      </c>
      <c r="I40" s="438">
        <f t="shared" si="13"/>
        <v>0</v>
      </c>
      <c r="J40" s="438">
        <f t="shared" si="13"/>
        <v>18780</v>
      </c>
      <c r="K40" s="438">
        <f t="shared" si="13"/>
        <v>6161</v>
      </c>
      <c r="L40" s="438">
        <f t="shared" si="13"/>
        <v>661</v>
      </c>
      <c r="M40" s="438">
        <f t="shared" si="13"/>
        <v>0</v>
      </c>
      <c r="N40" s="438">
        <f t="shared" si="13"/>
        <v>6822</v>
      </c>
      <c r="O40" s="438">
        <f t="shared" si="13"/>
        <v>0</v>
      </c>
      <c r="P40" s="438">
        <f t="shared" si="13"/>
        <v>0</v>
      </c>
      <c r="Q40" s="438">
        <f t="shared" si="13"/>
        <v>6822</v>
      </c>
      <c r="R40" s="438">
        <f t="shared" si="13"/>
        <v>11958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874</v>
      </c>
      <c r="C44" s="354"/>
      <c r="D44" s="355"/>
      <c r="E44" s="355"/>
      <c r="F44" s="355"/>
      <c r="G44" s="351"/>
      <c r="H44" s="356" t="s">
        <v>870</v>
      </c>
      <c r="I44" s="356"/>
      <c r="J44" s="356"/>
      <c r="K44" s="611"/>
      <c r="L44" s="611"/>
      <c r="M44" s="611"/>
      <c r="N44" s="611"/>
      <c r="O44" s="600" t="s">
        <v>873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3" workbookViewId="0">
      <selection activeCell="D114" sqref="D11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607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8" t="str">
        <f>'справка №1-БАЛАНС'!E3</f>
        <v>ИНТЕРПРОМ ЕООД</v>
      </c>
      <c r="C3" s="619"/>
      <c r="D3" s="526" t="s">
        <v>2</v>
      </c>
      <c r="E3" s="107">
        <f>'справка №1-БАЛАНС'!H3</f>
        <v>121115366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1104</v>
      </c>
      <c r="D11" s="119">
        <f>SUM(D12:D14)</f>
        <v>0</v>
      </c>
      <c r="E11" s="120">
        <f>SUM(E12:E14)</f>
        <v>1104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>
        <f>'справка №1-БАЛАНС'!C47</f>
        <v>1104</v>
      </c>
      <c r="D12" s="108"/>
      <c r="E12" s="120">
        <f t="shared" ref="E12:E42" si="0">C12-D12</f>
        <v>1104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>
        <f>'справка №1-БАЛАНС'!C48</f>
        <v>3125</v>
      </c>
      <c r="D15" s="108"/>
      <c r="E15" s="120">
        <f t="shared" si="0"/>
        <v>3125</v>
      </c>
      <c r="F15" s="106"/>
    </row>
    <row r="16" spans="1:15">
      <c r="A16" s="396" t="s">
        <v>627</v>
      </c>
      <c r="B16" s="397" t="s">
        <v>628</v>
      </c>
      <c r="C16" s="119">
        <f>+C17+C18</f>
        <v>1192</v>
      </c>
      <c r="D16" s="119">
        <f>+D17+D18</f>
        <v>0</v>
      </c>
      <c r="E16" s="120">
        <f t="shared" si="0"/>
        <v>1192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>
        <f>'справка №1-БАЛАНС'!C50</f>
        <v>1192</v>
      </c>
      <c r="D18" s="108"/>
      <c r="E18" s="120">
        <f t="shared" si="0"/>
        <v>1192</v>
      </c>
      <c r="F18" s="106"/>
    </row>
    <row r="19" spans="1:15">
      <c r="A19" s="398" t="s">
        <v>632</v>
      </c>
      <c r="B19" s="394" t="s">
        <v>633</v>
      </c>
      <c r="C19" s="104">
        <f>C11+C15+C16</f>
        <v>5421</v>
      </c>
      <c r="D19" s="104">
        <f>D11+D15+D16</f>
        <v>0</v>
      </c>
      <c r="E19" s="118">
        <f>E11+E15+E16</f>
        <v>5421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f>'справка №1-БАЛАНС'!C68</f>
        <v>6885</v>
      </c>
      <c r="D28" s="108">
        <f>C28</f>
        <v>6885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>
        <f>'справка №1-БАЛАНС'!C69</f>
        <v>395</v>
      </c>
      <c r="D29" s="108">
        <f>C29</f>
        <v>395</v>
      </c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7280</v>
      </c>
      <c r="D43" s="104">
        <f>D24+D28+D29+D31+D30+D32+D33+D38</f>
        <v>7280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12701</v>
      </c>
      <c r="D44" s="103">
        <f>D43+D21+D19+D9</f>
        <v>7280</v>
      </c>
      <c r="E44" s="118">
        <f>E43+E21+E19+E9</f>
        <v>5421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7650</v>
      </c>
      <c r="D85" s="104">
        <f>SUM(D86:D90)+D94</f>
        <v>7650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>
        <f>'справка №1-БАЛАНС'!G63</f>
        <v>99</v>
      </c>
      <c r="D86" s="108">
        <f>C86</f>
        <v>99</v>
      </c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f>'справка №1-БАЛАНС'!G64</f>
        <v>4514</v>
      </c>
      <c r="D87" s="108">
        <f>C87</f>
        <v>4514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>
        <f>'справка №1-БАЛАНС'!G65</f>
        <v>2494</v>
      </c>
      <c r="D88" s="108">
        <f>C88</f>
        <v>2494</v>
      </c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f>'справка №1-БАЛАНС'!G66</f>
        <v>394</v>
      </c>
      <c r="D89" s="108">
        <f>C89</f>
        <v>394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99</v>
      </c>
      <c r="D90" s="103">
        <f>SUM(D91:D93)</f>
        <v>99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35</v>
      </c>
      <c r="D92" s="108">
        <f>C92</f>
        <v>35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>
        <v>64</v>
      </c>
      <c r="D93" s="108">
        <f>C93</f>
        <v>64</v>
      </c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>
        <f>'справка №1-БАЛАНС'!G67</f>
        <v>50</v>
      </c>
      <c r="D94" s="108">
        <f>C94</f>
        <v>50</v>
      </c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f>'справка №1-БАЛАНС'!G69</f>
        <v>247</v>
      </c>
      <c r="D95" s="108">
        <f>C95</f>
        <v>247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7897</v>
      </c>
      <c r="D96" s="104">
        <f>D85+D80+D75+D71+D95</f>
        <v>7897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7897</v>
      </c>
      <c r="D97" s="104">
        <f>D96+D68+D66</f>
        <v>7897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778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779</v>
      </c>
      <c r="B109" s="613"/>
      <c r="C109" s="613" t="s">
        <v>871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873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abSelected="1" workbookViewId="0">
      <selection activeCell="G40" sqref="G4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0" t="str">
        <f>'справка №1-БАЛАНС'!E3</f>
        <v>ИНТЕРПРОМ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121115366</v>
      </c>
    </row>
    <row r="5" spans="1:9" ht="15">
      <c r="A5" s="501" t="s">
        <v>5</v>
      </c>
      <c r="B5" s="621" t="str">
        <f>'справка №1-БАЛАНС'!E5</f>
        <v>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783</v>
      </c>
    </row>
    <row r="7" spans="1:9" s="520" customFormat="1">
      <c r="A7" s="140" t="s">
        <v>463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793</v>
      </c>
      <c r="B12" s="90" t="s">
        <v>794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800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802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808</v>
      </c>
      <c r="B22" s="90" t="s">
        <v>809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779</v>
      </c>
      <c r="B30" s="623"/>
      <c r="C30" s="623"/>
      <c r="D30" s="459" t="s">
        <v>868</v>
      </c>
      <c r="E30" s="622"/>
      <c r="F30" s="622"/>
      <c r="G30" s="622"/>
      <c r="H30" s="420" t="s">
        <v>873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30" workbookViewId="0">
      <selection activeCell="D158" sqref="D158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7" t="str">
        <f>'справка №1-БАЛАНС'!E3</f>
        <v>ИНТЕРПРОМ ЕООД</v>
      </c>
      <c r="C5" s="627"/>
      <c r="D5" s="627"/>
      <c r="E5" s="570" t="s">
        <v>2</v>
      </c>
      <c r="F5" s="451">
        <f>'справка №1-БАЛАНС'!H3</f>
        <v>121115366</v>
      </c>
    </row>
    <row r="6" spans="1:15" ht="15" customHeight="1">
      <c r="A6" s="27" t="s">
        <v>820</v>
      </c>
      <c r="B6" s="628" t="str">
        <f>'справка №1-БАЛАНС'!E5</f>
        <v>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861</v>
      </c>
      <c r="B12" s="37"/>
      <c r="C12" s="441">
        <v>5</v>
      </c>
      <c r="D12" s="441">
        <v>95</v>
      </c>
      <c r="E12" s="441"/>
      <c r="F12" s="443">
        <f>C12-E12</f>
        <v>5</v>
      </c>
    </row>
    <row r="13" spans="1:15">
      <c r="A13" s="36" t="s">
        <v>862</v>
      </c>
      <c r="B13" s="37"/>
      <c r="C13" s="441">
        <v>243</v>
      </c>
      <c r="D13" s="441">
        <v>100</v>
      </c>
      <c r="E13" s="441"/>
      <c r="F13" s="443">
        <f t="shared" ref="F13:F26" si="0">C13-E13</f>
        <v>243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248</v>
      </c>
      <c r="D27" s="429"/>
      <c r="E27" s="429">
        <f>SUM(E12:E26)</f>
        <v>0</v>
      </c>
      <c r="F27" s="442">
        <f>SUM(F12:F26)</f>
        <v>248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248</v>
      </c>
      <c r="D79" s="429"/>
      <c r="E79" s="429">
        <f>E78+E61+E44+E27</f>
        <v>0</v>
      </c>
      <c r="F79" s="442">
        <f>F78+F61+F44+F27</f>
        <v>248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863</v>
      </c>
      <c r="B99" s="40"/>
      <c r="C99" s="441">
        <v>10</v>
      </c>
      <c r="D99" s="441">
        <v>95</v>
      </c>
      <c r="E99" s="441"/>
      <c r="F99" s="443">
        <f>C99-E99</f>
        <v>10</v>
      </c>
    </row>
    <row r="100" spans="1:16">
      <c r="A100" s="36" t="s">
        <v>864</v>
      </c>
      <c r="B100" s="40"/>
      <c r="C100" s="441">
        <v>1</v>
      </c>
      <c r="D100" s="441">
        <v>10</v>
      </c>
      <c r="E100" s="441"/>
      <c r="F100" s="443">
        <f t="shared" ref="F100:F113" si="5">C100-E100</f>
        <v>1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11</v>
      </c>
      <c r="D114" s="429"/>
      <c r="E114" s="429">
        <f>SUM(E99:E113)</f>
        <v>0</v>
      </c>
      <c r="F114" s="442">
        <f>SUM(F99:F113)</f>
        <v>11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/>
      <c r="B116" s="40"/>
      <c r="C116" s="441"/>
      <c r="D116" s="441"/>
      <c r="E116" s="441"/>
      <c r="F116" s="443">
        <f>C116-E116</f>
        <v>0</v>
      </c>
    </row>
    <row r="117" spans="1:16">
      <c r="A117" s="36"/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/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11</v>
      </c>
      <c r="D149" s="429"/>
      <c r="E149" s="429">
        <f>E148+E131+E114+E97</f>
        <v>0</v>
      </c>
      <c r="F149" s="442">
        <f>F148+F131+F114+F97</f>
        <v>11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847</v>
      </c>
      <c r="B151" s="453"/>
      <c r="C151" s="629" t="s">
        <v>868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872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133:F147 C116:F130 C99:F113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Milena</cp:lastModifiedBy>
  <cp:lastPrinted>2004-04-16T15:23:12Z</cp:lastPrinted>
  <dcterms:created xsi:type="dcterms:W3CDTF">2000-06-29T12:02:40Z</dcterms:created>
  <dcterms:modified xsi:type="dcterms:W3CDTF">2016-08-01T14:49:05Z</dcterms:modified>
</cp:coreProperties>
</file>