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0" yWindow="-480" windowWidth="19320" windowHeight="13365" tabRatio="736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№4-ОСК'!$A$1:$N$40</definedName>
    <definedName name="_xlnm.Print_Area" localSheetId="7">'справка №8'!$1:$1048576</definedName>
    <definedName name="_xlnm.Print_Titles" localSheetId="0">'справка №1-БАЛАНС'!$8:$8</definedName>
    <definedName name="Z_0A831C37_A405_463B_890A_DDCEBEBCA565_.wvu.Cols" localSheetId="5" hidden="1">'справка №6'!$G:$Z</definedName>
    <definedName name="Z_0A831C37_A405_463B_890A_DDCEBEBCA565_.wvu.FilterData" localSheetId="2" hidden="1">'справка №3-ОПП по прекия метод'!$A$8:$D$47</definedName>
    <definedName name="Z_0A831C37_A405_463B_890A_DDCEBEBCA565_.wvu.PrintArea" localSheetId="3" hidden="1">'справка №4-ОСК'!$A$1:$N$38</definedName>
    <definedName name="Z_0A831C37_A405_463B_890A_DDCEBEBCA565_.wvu.PrintArea" localSheetId="7" hidden="1">'справка №8'!$1:$1048576</definedName>
    <definedName name="Z_0A831C37_A405_463B_890A_DDCEBEBCA565_.wvu.PrintTitles" localSheetId="0" hidden="1">'справка №1-БАЛАНС'!$8:$8</definedName>
    <definedName name="Z_32F69895_A327_4B20_98E6_300C0785AB00_.wvu.Cols" localSheetId="5" hidden="1">'справка №6'!$G:$Z</definedName>
    <definedName name="Z_32F69895_A327_4B20_98E6_300C0785AB00_.wvu.FilterData" localSheetId="2" hidden="1">'справка №3-ОПП по прекия метод'!$A$8:$D$47</definedName>
    <definedName name="Z_32F69895_A327_4B20_98E6_300C0785AB00_.wvu.PrintArea" localSheetId="3" hidden="1">'справка №4-ОСК'!$A$1:$N$38</definedName>
    <definedName name="Z_32F69895_A327_4B20_98E6_300C0785AB00_.wvu.PrintArea" localSheetId="7" hidden="1">'справка №8'!$1:$1048576</definedName>
    <definedName name="Z_32F69895_A327_4B20_98E6_300C0785AB00_.wvu.PrintTitles" localSheetId="0" hidden="1">'справка №1-БАЛАНС'!$8:$8</definedName>
    <definedName name="Z_3E0E6334_8C12_4405_92FD_EA2F96DB8A0A_.wvu.Cols" localSheetId="5" hidden="1">'справка №6'!$G:$Z</definedName>
    <definedName name="Z_3E0E6334_8C12_4405_92FD_EA2F96DB8A0A_.wvu.FilterData" localSheetId="2" hidden="1">'справка №3-ОПП по прекия метод'!$A$8:$D$47</definedName>
    <definedName name="Z_3E0E6334_8C12_4405_92FD_EA2F96DB8A0A_.wvu.PrintArea" localSheetId="3" hidden="1">'справка №4-ОСК'!$A$1:$N$40</definedName>
    <definedName name="Z_3E0E6334_8C12_4405_92FD_EA2F96DB8A0A_.wvu.PrintArea" localSheetId="7" hidden="1">'справка №8'!$1:$1048576</definedName>
    <definedName name="Z_3E0E6334_8C12_4405_92FD_EA2F96DB8A0A_.wvu.PrintTitles" localSheetId="0" hidden="1">'справка №1-БАЛАНС'!$8:$8</definedName>
    <definedName name="Z_75C81071_208D_44E0_B734_5DA44EE956CA_.wvu.Cols" localSheetId="5" hidden="1">'справка №6'!$G:$Z</definedName>
    <definedName name="Z_75C81071_208D_44E0_B734_5DA44EE956CA_.wvu.FilterData" localSheetId="2" hidden="1">'справка №3-ОПП по прекия метод'!$A$8:$D$47</definedName>
    <definedName name="Z_75C81071_208D_44E0_B734_5DA44EE956CA_.wvu.PrintArea" localSheetId="3" hidden="1">'справка №4-ОСК'!$A$1:$N$40</definedName>
    <definedName name="Z_75C81071_208D_44E0_B734_5DA44EE956CA_.wvu.PrintArea" localSheetId="7" hidden="1">'справка №8'!$1:$1048576</definedName>
    <definedName name="Z_75C81071_208D_44E0_B734_5DA44EE956CA_.wvu.PrintTitles" localSheetId="0" hidden="1">'справка №1-БАЛАНС'!$8:$8</definedName>
    <definedName name="Z_8172C99E_D301_44A0_B5C7_12D7F7BA9838_.wvu.FilterData" localSheetId="2" hidden="1">'справка №3-ОПП по прекия метод'!$A$8:$D$47</definedName>
  </definedNames>
  <calcPr calcId="125725"/>
  <customWorkbookViews>
    <customWorkbookView name="Rumen Sokolov - Personal View" guid="{3E0E6334-8C12-4405-92FD-EA2F96DB8A0A}" mergeInterval="0" personalView="1" maximized="1" xWindow="1" yWindow="1" windowWidth="1916" windowHeight="862" tabRatio="736" activeSheetId="1"/>
    <customWorkbookView name="S12272 - Personal View" guid="{32F69895-A327-4B20-98E6-300C0785AB00}" mergeInterval="0" personalView="1" maximized="1" windowWidth="1276" windowHeight="795" tabRatio="736" activeSheetId="3"/>
    <customWorkbookView name="A16287 - Личен изглед" guid="{0A831C37-A405-463B-890A-DDCEBEBCA565}" mergeInterval="0" personalView="1" maximized="1" windowWidth="1276" windowHeight="795" tabRatio="736" activeSheetId="7"/>
    <customWorkbookView name="g9015 - Личен изглед" guid="{75C81071-208D-44E0-B734-5DA44EE956CA}" mergeInterval="0" personalView="1" maximized="1" windowWidth="1276" windowHeight="795" tabRatio="736" activeSheetId="3"/>
  </customWorkbookViews>
</workbook>
</file>

<file path=xl/calcChain.xml><?xml version="1.0" encoding="utf-8"?>
<calcChain xmlns="http://schemas.openxmlformats.org/spreadsheetml/2006/main">
  <c r="A151" i="8"/>
  <c r="A30" i="7"/>
  <c r="A109" i="6"/>
  <c r="B44" i="5"/>
  <c r="A38" i="4"/>
  <c r="A49" i="3"/>
  <c r="C17" l="1"/>
  <c r="C19" i="2" l="1"/>
  <c r="H27" i="1"/>
  <c r="G27"/>
  <c r="H21"/>
  <c r="H25" s="1"/>
  <c r="G21"/>
  <c r="H17"/>
  <c r="C11" i="4" s="1"/>
  <c r="G17" i="1"/>
  <c r="C39"/>
  <c r="C34"/>
  <c r="H33"/>
  <c r="H49"/>
  <c r="H55"/>
  <c r="H61"/>
  <c r="H71" s="1"/>
  <c r="H79" s="1"/>
  <c r="D78"/>
  <c r="D84" s="1"/>
  <c r="D64"/>
  <c r="D75"/>
  <c r="D91"/>
  <c r="D32"/>
  <c r="D19"/>
  <c r="D27"/>
  <c r="D34"/>
  <c r="D39"/>
  <c r="D51"/>
  <c r="G33"/>
  <c r="G25"/>
  <c r="G61"/>
  <c r="G71"/>
  <c r="G79" s="1"/>
  <c r="G49"/>
  <c r="G55" s="1"/>
  <c r="C32"/>
  <c r="C19"/>
  <c r="C27"/>
  <c r="C51"/>
  <c r="C75"/>
  <c r="C64"/>
  <c r="C78"/>
  <c r="C84"/>
  <c r="C91"/>
  <c r="H13" i="2"/>
  <c r="H24"/>
  <c r="D26"/>
  <c r="D19"/>
  <c r="D35"/>
  <c r="G13"/>
  <c r="G24"/>
  <c r="C26"/>
  <c r="C28" s="1"/>
  <c r="C35"/>
  <c r="B3"/>
  <c r="B2"/>
  <c r="H3"/>
  <c r="H2"/>
  <c r="B4"/>
  <c r="B4" i="3"/>
  <c r="D5"/>
  <c r="D4"/>
  <c r="B5"/>
  <c r="B6"/>
  <c r="D42"/>
  <c r="D20"/>
  <c r="D32"/>
  <c r="D43"/>
  <c r="D45" s="1"/>
  <c r="C20"/>
  <c r="C32"/>
  <c r="C42"/>
  <c r="M4" i="4"/>
  <c r="M3"/>
  <c r="B5"/>
  <c r="B3"/>
  <c r="B4"/>
  <c r="F17"/>
  <c r="M11"/>
  <c r="M12"/>
  <c r="M15"/>
  <c r="M17"/>
  <c r="M21"/>
  <c r="M24"/>
  <c r="D17"/>
  <c r="D21"/>
  <c r="D24"/>
  <c r="D11"/>
  <c r="D12"/>
  <c r="E11"/>
  <c r="E12"/>
  <c r="E17"/>
  <c r="E21"/>
  <c r="E24"/>
  <c r="F11"/>
  <c r="F12"/>
  <c r="F15"/>
  <c r="F21"/>
  <c r="F24"/>
  <c r="G11"/>
  <c r="G12"/>
  <c r="G17"/>
  <c r="G21"/>
  <c r="G24"/>
  <c r="H12"/>
  <c r="H15" s="1"/>
  <c r="H17"/>
  <c r="H21"/>
  <c r="H24"/>
  <c r="I16"/>
  <c r="I11"/>
  <c r="I12"/>
  <c r="I17"/>
  <c r="I21"/>
  <c r="I24"/>
  <c r="J11"/>
  <c r="J12"/>
  <c r="J15"/>
  <c r="J17"/>
  <c r="J21"/>
  <c r="J24"/>
  <c r="J16"/>
  <c r="K17"/>
  <c r="K21"/>
  <c r="K24"/>
  <c r="K29" s="1"/>
  <c r="K32" s="1"/>
  <c r="K12"/>
  <c r="K15" s="1"/>
  <c r="C12"/>
  <c r="L12" s="1"/>
  <c r="C17"/>
  <c r="C21"/>
  <c r="C24"/>
  <c r="L13"/>
  <c r="L14"/>
  <c r="L17"/>
  <c r="L18"/>
  <c r="L19"/>
  <c r="L20"/>
  <c r="L21"/>
  <c r="L22"/>
  <c r="L23"/>
  <c r="L24"/>
  <c r="L25"/>
  <c r="L26"/>
  <c r="L27"/>
  <c r="L28"/>
  <c r="L30"/>
  <c r="L31"/>
  <c r="G39" i="5"/>
  <c r="J39" s="1"/>
  <c r="N39"/>
  <c r="Q39"/>
  <c r="O3"/>
  <c r="O2"/>
  <c r="C3"/>
  <c r="C2"/>
  <c r="G15"/>
  <c r="J15" s="1"/>
  <c r="N15"/>
  <c r="Q15" s="1"/>
  <c r="D17"/>
  <c r="D25"/>
  <c r="D27"/>
  <c r="D32"/>
  <c r="E17"/>
  <c r="E25"/>
  <c r="E27"/>
  <c r="E32"/>
  <c r="F17"/>
  <c r="F25"/>
  <c r="F27"/>
  <c r="F38" s="1"/>
  <c r="F40" s="1"/>
  <c r="F32"/>
  <c r="G18"/>
  <c r="G19"/>
  <c r="J19" s="1"/>
  <c r="H17"/>
  <c r="H25"/>
  <c r="H27"/>
  <c r="H38" s="1"/>
  <c r="H40" s="1"/>
  <c r="H32"/>
  <c r="I17"/>
  <c r="I25"/>
  <c r="I27"/>
  <c r="I32"/>
  <c r="J18"/>
  <c r="K17"/>
  <c r="K25"/>
  <c r="K27"/>
  <c r="K32"/>
  <c r="L17"/>
  <c r="L25"/>
  <c r="L27"/>
  <c r="L38" s="1"/>
  <c r="L32"/>
  <c r="M17"/>
  <c r="M25"/>
  <c r="M27"/>
  <c r="M32"/>
  <c r="N18"/>
  <c r="Q18" s="1"/>
  <c r="R18" s="1"/>
  <c r="N19"/>
  <c r="Q19" s="1"/>
  <c r="O17"/>
  <c r="O25"/>
  <c r="O27"/>
  <c r="O32"/>
  <c r="P17"/>
  <c r="P25"/>
  <c r="P27"/>
  <c r="P38" s="1"/>
  <c r="P40" s="1"/>
  <c r="P32"/>
  <c r="N28"/>
  <c r="Q28" s="1"/>
  <c r="G28"/>
  <c r="J28"/>
  <c r="R28" s="1"/>
  <c r="N29"/>
  <c r="Q29"/>
  <c r="G29"/>
  <c r="J29" s="1"/>
  <c r="N30"/>
  <c r="Q30" s="1"/>
  <c r="G30"/>
  <c r="J30" s="1"/>
  <c r="N31"/>
  <c r="Q31" s="1"/>
  <c r="G31"/>
  <c r="J31" s="1"/>
  <c r="N32"/>
  <c r="Q32" s="1"/>
  <c r="G32"/>
  <c r="J32" s="1"/>
  <c r="R32" s="1"/>
  <c r="N33"/>
  <c r="Q33"/>
  <c r="G33"/>
  <c r="J33" s="1"/>
  <c r="N34"/>
  <c r="Q34" s="1"/>
  <c r="G34"/>
  <c r="J34" s="1"/>
  <c r="N35"/>
  <c r="Q35" s="1"/>
  <c r="G35"/>
  <c r="J35" s="1"/>
  <c r="N36"/>
  <c r="Q36" s="1"/>
  <c r="G36"/>
  <c r="J36"/>
  <c r="R36" s="1"/>
  <c r="N37"/>
  <c r="Q37"/>
  <c r="G37"/>
  <c r="J37" s="1"/>
  <c r="G20"/>
  <c r="J20" s="1"/>
  <c r="G21"/>
  <c r="G22"/>
  <c r="J22" s="1"/>
  <c r="G23"/>
  <c r="G24"/>
  <c r="J24" s="1"/>
  <c r="G27"/>
  <c r="G16"/>
  <c r="J16" s="1"/>
  <c r="J21"/>
  <c r="J23"/>
  <c r="J27"/>
  <c r="N20"/>
  <c r="Q20" s="1"/>
  <c r="N21"/>
  <c r="Q21" s="1"/>
  <c r="R21" s="1"/>
  <c r="N22"/>
  <c r="Q22" s="1"/>
  <c r="N23"/>
  <c r="N24"/>
  <c r="Q24" s="1"/>
  <c r="N27"/>
  <c r="Q27" s="1"/>
  <c r="R27" s="1"/>
  <c r="N16"/>
  <c r="Q16" s="1"/>
  <c r="Q23"/>
  <c r="R23" s="1"/>
  <c r="G10"/>
  <c r="G11"/>
  <c r="J11" s="1"/>
  <c r="G12"/>
  <c r="G13"/>
  <c r="J13" s="1"/>
  <c r="G14"/>
  <c r="J14" s="1"/>
  <c r="G9"/>
  <c r="J9" s="1"/>
  <c r="J10"/>
  <c r="N10"/>
  <c r="Q10" s="1"/>
  <c r="N11"/>
  <c r="Q11" s="1"/>
  <c r="J12"/>
  <c r="N12"/>
  <c r="Q12" s="1"/>
  <c r="N13"/>
  <c r="Q13" s="1"/>
  <c r="N14"/>
  <c r="Q14" s="1"/>
  <c r="N9"/>
  <c r="Q9" s="1"/>
  <c r="B4" i="6"/>
  <c r="B3"/>
  <c r="E4"/>
  <c r="E3"/>
  <c r="F71"/>
  <c r="E72"/>
  <c r="E71" s="1"/>
  <c r="E73"/>
  <c r="E74"/>
  <c r="D71"/>
  <c r="F75"/>
  <c r="E76"/>
  <c r="E78"/>
  <c r="E75" s="1"/>
  <c r="D75"/>
  <c r="F80"/>
  <c r="E81"/>
  <c r="E82"/>
  <c r="E80" s="1"/>
  <c r="E83"/>
  <c r="E84"/>
  <c r="D80"/>
  <c r="F90"/>
  <c r="F85"/>
  <c r="F96" s="1"/>
  <c r="E86"/>
  <c r="E87"/>
  <c r="E88"/>
  <c r="E89"/>
  <c r="E91"/>
  <c r="E92"/>
  <c r="E93"/>
  <c r="E94"/>
  <c r="D90"/>
  <c r="D85"/>
  <c r="D96" s="1"/>
  <c r="F56"/>
  <c r="F66" s="1"/>
  <c r="F52"/>
  <c r="E95"/>
  <c r="C56"/>
  <c r="C52"/>
  <c r="C66" s="1"/>
  <c r="D56"/>
  <c r="D52"/>
  <c r="D66" s="1"/>
  <c r="E68"/>
  <c r="C90"/>
  <c r="C85" s="1"/>
  <c r="C71"/>
  <c r="C75"/>
  <c r="C80"/>
  <c r="D16"/>
  <c r="C16"/>
  <c r="F103"/>
  <c r="F104"/>
  <c r="F102"/>
  <c r="E54"/>
  <c r="E55"/>
  <c r="E56"/>
  <c r="E57"/>
  <c r="E58"/>
  <c r="E59"/>
  <c r="E60"/>
  <c r="E61"/>
  <c r="E62"/>
  <c r="E63"/>
  <c r="E64"/>
  <c r="E65"/>
  <c r="E77"/>
  <c r="E79"/>
  <c r="E52"/>
  <c r="E53"/>
  <c r="C24"/>
  <c r="C38"/>
  <c r="E12"/>
  <c r="E13"/>
  <c r="E14"/>
  <c r="E15"/>
  <c r="E16"/>
  <c r="E9"/>
  <c r="E29"/>
  <c r="E27"/>
  <c r="E25"/>
  <c r="E26"/>
  <c r="E24" s="1"/>
  <c r="E28"/>
  <c r="E30"/>
  <c r="E31"/>
  <c r="E37"/>
  <c r="E36"/>
  <c r="E35"/>
  <c r="E34"/>
  <c r="E33" s="1"/>
  <c r="E42"/>
  <c r="E40"/>
  <c r="E39"/>
  <c r="E41"/>
  <c r="E32"/>
  <c r="E21"/>
  <c r="C11"/>
  <c r="C19"/>
  <c r="C33"/>
  <c r="C43" s="1"/>
  <c r="D24"/>
  <c r="D33"/>
  <c r="D38"/>
  <c r="D11"/>
  <c r="D19"/>
  <c r="E20"/>
  <c r="D105"/>
  <c r="E105"/>
  <c r="C105"/>
  <c r="E17"/>
  <c r="E18"/>
  <c r="I5" i="7"/>
  <c r="I4"/>
  <c r="B5"/>
  <c r="B4"/>
  <c r="I13"/>
  <c r="I14"/>
  <c r="I15"/>
  <c r="I16"/>
  <c r="F17"/>
  <c r="G17"/>
  <c r="H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F12"/>
  <c r="F19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60"/>
  <c r="F59"/>
  <c r="F58"/>
  <c r="F57"/>
  <c r="F56"/>
  <c r="F55"/>
  <c r="F54"/>
  <c r="F53"/>
  <c r="F52"/>
  <c r="F51"/>
  <c r="F50"/>
  <c r="F49"/>
  <c r="F48"/>
  <c r="F47"/>
  <c r="F46"/>
  <c r="F43"/>
  <c r="F42"/>
  <c r="F41"/>
  <c r="F40"/>
  <c r="F39"/>
  <c r="F38"/>
  <c r="F37"/>
  <c r="F36"/>
  <c r="F35"/>
  <c r="F34"/>
  <c r="F33"/>
  <c r="F32"/>
  <c r="F31"/>
  <c r="F30"/>
  <c r="F29"/>
  <c r="F13"/>
  <c r="F14"/>
  <c r="F15"/>
  <c r="F16"/>
  <c r="F17"/>
  <c r="F18"/>
  <c r="F20"/>
  <c r="F21"/>
  <c r="F22"/>
  <c r="F23"/>
  <c r="F24"/>
  <c r="F25"/>
  <c r="F26"/>
  <c r="C148"/>
  <c r="C114"/>
  <c r="C97"/>
  <c r="F148"/>
  <c r="E148"/>
  <c r="F131"/>
  <c r="E131"/>
  <c r="F114"/>
  <c r="E114"/>
  <c r="F97"/>
  <c r="E97"/>
  <c r="C27"/>
  <c r="C78"/>
  <c r="C61"/>
  <c r="C44"/>
  <c r="F78"/>
  <c r="E78"/>
  <c r="F61"/>
  <c r="E61"/>
  <c r="F44"/>
  <c r="E44"/>
  <c r="E27"/>
  <c r="F27"/>
  <c r="F149"/>
  <c r="E79"/>
  <c r="J29" i="4" l="1"/>
  <c r="J32" s="1"/>
  <c r="L16"/>
  <c r="I17" i="7"/>
  <c r="D28" i="2"/>
  <c r="D33" s="1"/>
  <c r="H28"/>
  <c r="F105" i="6"/>
  <c r="E38"/>
  <c r="C93" i="1"/>
  <c r="D38" i="5"/>
  <c r="D40" s="1"/>
  <c r="C45" i="1"/>
  <c r="C55"/>
  <c r="L40" i="5"/>
  <c r="R11"/>
  <c r="R13"/>
  <c r="R9"/>
  <c r="G25"/>
  <c r="G17"/>
  <c r="I15" i="4"/>
  <c r="I29" s="1"/>
  <c r="I32" s="1"/>
  <c r="G36" i="1"/>
  <c r="G94" s="1"/>
  <c r="C15" i="4"/>
  <c r="C29" s="1"/>
  <c r="C32" s="1"/>
  <c r="L11"/>
  <c r="D97" i="6"/>
  <c r="H29" i="4"/>
  <c r="H32" s="1"/>
  <c r="C79" i="8"/>
  <c r="E149"/>
  <c r="C149"/>
  <c r="D43" i="6"/>
  <c r="D44" s="1"/>
  <c r="E11"/>
  <c r="E19" s="1"/>
  <c r="E66"/>
  <c r="F97"/>
  <c r="R16" i="5"/>
  <c r="R34"/>
  <c r="R30"/>
  <c r="R15"/>
  <c r="R39"/>
  <c r="F29" i="4"/>
  <c r="F32" s="1"/>
  <c r="D93" i="1"/>
  <c r="H36"/>
  <c r="H94" s="1"/>
  <c r="F79" i="8"/>
  <c r="I26" i="7"/>
  <c r="C44" i="6"/>
  <c r="C96"/>
  <c r="E90"/>
  <c r="E85" s="1"/>
  <c r="E96" s="1"/>
  <c r="E97" s="1"/>
  <c r="R24" i="5"/>
  <c r="R22"/>
  <c r="R20"/>
  <c r="R37"/>
  <c r="R35"/>
  <c r="R33"/>
  <c r="R31"/>
  <c r="R29"/>
  <c r="O38"/>
  <c r="O40" s="1"/>
  <c r="R19"/>
  <c r="M38"/>
  <c r="M40" s="1"/>
  <c r="N25"/>
  <c r="Q25" s="1"/>
  <c r="K38"/>
  <c r="K40" s="1"/>
  <c r="I38"/>
  <c r="I40" s="1"/>
  <c r="J25"/>
  <c r="E38"/>
  <c r="E40" s="1"/>
  <c r="G15" i="4"/>
  <c r="E15"/>
  <c r="E29" s="1"/>
  <c r="E32" s="1"/>
  <c r="D15"/>
  <c r="D29" s="1"/>
  <c r="D32" s="1"/>
  <c r="M29"/>
  <c r="M32" s="1"/>
  <c r="C43" i="3"/>
  <c r="C45" s="1"/>
  <c r="G28" i="2"/>
  <c r="G33" s="1"/>
  <c r="D45" i="1"/>
  <c r="D55" s="1"/>
  <c r="H30" i="2"/>
  <c r="N38" i="5"/>
  <c r="Q38" s="1"/>
  <c r="C30" i="2"/>
  <c r="R14" i="5"/>
  <c r="R12"/>
  <c r="R10"/>
  <c r="H33" i="2"/>
  <c r="E43" i="6"/>
  <c r="E44" s="1"/>
  <c r="C97"/>
  <c r="G29" i="4"/>
  <c r="G32" s="1"/>
  <c r="C33" i="2"/>
  <c r="N17" i="5"/>
  <c r="J17"/>
  <c r="D30" i="2" l="1"/>
  <c r="G30"/>
  <c r="C94" i="1"/>
  <c r="G38" i="5"/>
  <c r="J38" s="1"/>
  <c r="G40"/>
  <c r="R25"/>
  <c r="L15" i="4"/>
  <c r="D94" i="1"/>
  <c r="C39" i="2"/>
  <c r="C42" s="1"/>
  <c r="C34"/>
  <c r="G34"/>
  <c r="L29" i="4"/>
  <c r="L32"/>
  <c r="J40" i="5"/>
  <c r="R38"/>
  <c r="N40"/>
  <c r="Q17"/>
  <c r="Q40" s="1"/>
  <c r="D39" i="2"/>
  <c r="D34"/>
  <c r="H34"/>
  <c r="G39" l="1"/>
  <c r="G42" s="1"/>
  <c r="D42"/>
  <c r="R17" i="5"/>
  <c r="R40" s="1"/>
  <c r="H39" i="2"/>
  <c r="G41"/>
  <c r="C41" l="1"/>
  <c r="H42"/>
  <c r="D41"/>
  <c r="H41"/>
</calcChain>
</file>

<file path=xl/sharedStrings.xml><?xml version="1.0" encoding="utf-8"?>
<sst xmlns="http://schemas.openxmlformats.org/spreadsheetml/2006/main" count="1066" uniqueCount="866">
  <si>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</si>
  <si>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</si>
  <si>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</si>
  <si>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</si>
  <si>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</si>
  <si>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</si>
  <si>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</si>
  <si>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</si>
  <si>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</si>
  <si>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</si>
  <si>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</si>
  <si>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</si>
  <si>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</si>
  <si>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</si>
  <si>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</si>
  <si>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</si>
  <si>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</si>
  <si>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</si>
  <si>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</si>
  <si>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</si>
  <si>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</si>
  <si>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</si>
  <si>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</si>
  <si>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</si>
  <si>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</si>
  <si>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</si>
  <si>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</si>
  <si>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</si>
  <si>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</si>
  <si>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</si>
  <si>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</si>
  <si>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</si>
  <si>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</si>
  <si>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</si>
  <si>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</si>
  <si>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</si>
  <si>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</si>
  <si>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</si>
  <si>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</si>
  <si>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</si>
  <si>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</si>
  <si>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</si>
  <si>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</si>
  <si>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</si>
  <si>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</si>
  <si>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</si>
  <si>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</si>
  <si>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</si>
  <si>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</si>
  <si>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</si>
  <si>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</si>
  <si>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</si>
  <si>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</si>
  <si>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</si>
  <si>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</si>
  <si>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</si>
  <si>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</si>
  <si>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</si>
  <si>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</si>
  <si>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</si>
  <si>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</si>
  <si>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</si>
  <si>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</si>
  <si>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</si>
  <si>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</si>
  <si>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</si>
  <si>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</si>
  <si>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</si>
  <si>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</si>
  <si>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</si>
  <si>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</si>
  <si>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</si>
  <si>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</si>
  <si>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</si>
  <si>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</si>
  <si>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</si>
  <si>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</si>
  <si>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</si>
  <si>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</si>
  <si>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</si>
  <si>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</si>
  <si>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</si>
  <si>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</si>
  <si>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</si>
  <si>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</si>
  <si>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</si>
  <si>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</si>
  <si>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</si>
  <si>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</si>
  <si>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</si>
  <si>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</si>
  <si>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</si>
  <si>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</si>
  <si>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</si>
  <si>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</si>
  <si>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</si>
  <si>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</si>
  <si>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</si>
  <si>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</si>
  <si>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</si>
  <si>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</si>
  <si>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</si>
  <si>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</si>
  <si>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</si>
  <si>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</si>
  <si>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</si>
  <si>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</si>
  <si>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</si>
  <si>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</si>
  <si>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</si>
  <si>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</si>
  <si>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</si>
  <si>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</si>
  <si>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</si>
  <si>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</si>
  <si>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</si>
  <si>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</si>
  <si>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</si>
  <si>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</si>
  <si>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</si>
  <si>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</si>
  <si>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</si>
  <si>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</si>
  <si>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</si>
  <si>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</si>
  <si>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</si>
  <si>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</si>
  <si>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</si>
  <si>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</si>
  <si>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</si>
  <si>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</si>
  <si>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</si>
  <si>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</si>
  <si>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</si>
  <si>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</si>
  <si>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</si>
  <si>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</si>
  <si>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</si>
  <si>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</si>
  <si>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</si>
  <si>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</si>
  <si>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</si>
  <si>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</si>
  <si>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</si>
  <si>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</si>
  <si>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</si>
  <si>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</si>
  <si>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</si>
  <si>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</si>
  <si>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</si>
  <si>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</si>
  <si>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</si>
  <si>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</si>
  <si>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</si>
  <si>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</si>
  <si>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</si>
  <si>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</si>
  <si>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</si>
  <si>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</si>
  <si>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</si>
  <si>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</si>
  <si>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</si>
  <si>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</si>
  <si>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</si>
  <si>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</si>
  <si>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</si>
  <si>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</si>
  <si>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</si>
  <si>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</si>
  <si>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</si>
  <si>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</si>
  <si>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</si>
  <si>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</si>
  <si>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</si>
  <si>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</si>
  <si>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</si>
  <si>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</si>
  <si>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</si>
  <si>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</si>
  <si>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</si>
  <si>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</si>
  <si>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</si>
  <si>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</si>
  <si>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</si>
  <si>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</si>
  <si>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</si>
  <si>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</si>
  <si>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</si>
  <si>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</si>
  <si>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</si>
  <si>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</si>
  <si>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</si>
  <si>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</si>
  <si>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</si>
  <si>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</si>
  <si>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</si>
  <si>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</si>
  <si>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</si>
  <si>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</si>
  <si>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</si>
  <si>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</si>
  <si>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</si>
  <si>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</si>
  <si>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</si>
  <si>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</si>
  <si>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</si>
  <si>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</si>
  <si>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</si>
  <si>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</si>
  <si>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</si>
  <si>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</si>
  <si>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</si>
  <si>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</si>
  <si>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</si>
  <si>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</si>
  <si>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</si>
  <si>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</si>
  <si>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</si>
  <si>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</si>
  <si>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</si>
  <si>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</si>
  <si>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</si>
  <si>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</si>
  <si>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</si>
  <si>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</si>
  <si>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</si>
  <si>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</si>
  <si>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</si>
  <si>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</si>
  <si>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</si>
  <si>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</si>
  <si>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</si>
  <si>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</si>
  <si>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</si>
  <si>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</si>
  <si>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</si>
  <si>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</si>
  <si>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</si>
  <si>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</si>
  <si>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</si>
  <si>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</si>
  <si>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</si>
  <si>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</si>
  <si>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</si>
  <si>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</si>
  <si>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</si>
  <si>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</si>
  <si>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</si>
  <si>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</si>
  <si>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</si>
  <si>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</si>
  <si>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</si>
  <si>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</si>
  <si>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</si>
  <si>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</si>
  <si>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</si>
  <si>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</si>
  <si>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</si>
  <si>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</si>
  <si>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</si>
  <si>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</si>
  <si>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</si>
  <si>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</si>
  <si>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</si>
  <si>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</si>
  <si>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</si>
  <si>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</si>
  <si>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</si>
  <si>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</si>
  <si>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</si>
  <si>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</si>
  <si>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</si>
  <si>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</si>
  <si>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</si>
  <si>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</si>
  <si>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</si>
  <si>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</si>
  <si>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</si>
  <si>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</si>
  <si>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</si>
  <si>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</si>
  <si>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</si>
  <si>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</si>
  <si>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</si>
  <si>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</si>
  <si>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</si>
  <si>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</si>
  <si>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</si>
  <si>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</si>
  <si>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</si>
  <si>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</si>
  <si>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</si>
  <si>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</si>
  <si>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</si>
  <si>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</si>
  <si>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</si>
  <si>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</si>
  <si>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</si>
  <si>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</si>
  <si>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</si>
  <si>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</si>
  <si>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</si>
  <si>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</si>
  <si>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</si>
  <si>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</si>
  <si>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</si>
  <si>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</si>
  <si>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</si>
  <si>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</si>
  <si>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</si>
  <si>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</si>
  <si>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</si>
  <si>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</si>
  <si>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</si>
  <si>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</si>
  <si>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</si>
  <si>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</si>
  <si>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</si>
  <si>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</si>
  <si>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</si>
  <si>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</si>
  <si>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</si>
  <si>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</si>
  <si>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</si>
  <si>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</si>
  <si>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</si>
  <si>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</si>
  <si>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</si>
  <si>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</si>
  <si>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</si>
  <si>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</si>
  <si>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</si>
  <si>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</si>
  <si>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</si>
  <si>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</si>
  <si>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</si>
  <si>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</si>
  <si>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</si>
  <si>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</si>
  <si>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</si>
  <si>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</si>
  <si>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</si>
  <si>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</si>
  <si>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</si>
  <si>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</si>
  <si>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</si>
  <si>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</si>
  <si>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</si>
  <si>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</si>
  <si>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</si>
  <si>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</si>
  <si>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</si>
  <si>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</si>
  <si>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</si>
  <si>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</si>
  <si>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</si>
  <si>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</si>
  <si>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</si>
  <si>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</si>
  <si>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</si>
  <si>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</si>
  <si>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</si>
  <si>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</si>
  <si>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</si>
  <si>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</si>
  <si>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</si>
  <si>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</si>
  <si>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</si>
  <si>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</si>
  <si>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</si>
  <si>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</si>
  <si>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</si>
  <si>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</si>
  <si>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</si>
  <si>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</si>
  <si>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</si>
  <si>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</si>
  <si>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</si>
  <si>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</si>
  <si>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</si>
  <si>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</si>
  <si>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</si>
  <si>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</si>
  <si>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</si>
  <si>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</si>
  <si>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</si>
  <si>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</si>
  <si>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</si>
  <si>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</si>
  <si>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</si>
  <si>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</si>
  <si>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</si>
  <si>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</si>
  <si>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</si>
  <si>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</si>
  <si>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</si>
  <si>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</si>
  <si>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</si>
  <si>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</si>
  <si>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</si>
  <si>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</si>
  <si>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</si>
  <si>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</si>
  <si>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</si>
  <si>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</si>
  <si>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</si>
  <si>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</si>
  <si>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</si>
  <si>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</si>
  <si>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</si>
  <si>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</si>
  <si>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</si>
  <si>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</si>
  <si>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</si>
  <si>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</si>
  <si>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</si>
  <si>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</si>
  <si>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</si>
  <si>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</si>
  <si>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</si>
  <si>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</si>
  <si>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</si>
  <si>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</si>
  <si>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</si>
  <si>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</si>
  <si>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</si>
  <si>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</si>
  <si>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</si>
  <si>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</si>
  <si>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</si>
  <si>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</si>
  <si>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</si>
  <si>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</si>
  <si>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</si>
  <si>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</si>
  <si>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</si>
  <si>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</si>
  <si>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</si>
  <si>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</si>
  <si>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</si>
  <si>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</si>
  <si>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</si>
  <si>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</si>
  <si>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</si>
  <si>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</si>
  <si>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</si>
  <si>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</si>
  <si>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</si>
  <si>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</si>
  <si>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</si>
  <si>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</si>
  <si>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</si>
  <si>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</si>
  <si>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</si>
  <si>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</si>
  <si>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</si>
  <si>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</si>
  <si>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</si>
  <si>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</si>
  <si>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</si>
  <si>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</si>
  <si>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</si>
  <si>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</si>
  <si>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</si>
  <si>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</si>
  <si>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</si>
  <si>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</si>
  <si>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</si>
  <si>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</si>
  <si>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</si>
  <si>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</si>
  <si>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</si>
  <si>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</si>
  <si>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</si>
  <si>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</si>
  <si>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</si>
  <si>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</si>
  <si>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</si>
  <si>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</si>
  <si>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</si>
  <si>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</si>
  <si>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</si>
  <si>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</si>
  <si>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</si>
  <si>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</si>
  <si>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</si>
  <si>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</si>
  <si>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</si>
  <si>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</si>
  <si>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</si>
  <si>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</si>
  <si>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</si>
  <si>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</si>
  <si>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</si>
  <si>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</si>
  <si>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</si>
  <si>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</si>
  <si>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</si>
  <si>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</si>
  <si>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</si>
  <si>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</si>
  <si>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</si>
  <si>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</si>
  <si>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</si>
  <si>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</si>
  <si>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</si>
  <si>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</si>
  <si>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</si>
  <si>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</si>
  <si>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</si>
  <si>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</si>
  <si>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</si>
  <si>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</si>
  <si>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</si>
  <si>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</si>
  <si>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</si>
  <si>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</si>
  <si>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</si>
  <si>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</si>
  <si>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</si>
  <si>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</si>
  <si>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</si>
  <si>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</si>
  <si>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</si>
  <si>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</si>
  <si>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</si>
  <si>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</si>
  <si>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</si>
  <si>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</si>
  <si>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</si>
  <si>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</si>
  <si>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</si>
  <si>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</si>
  <si>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</si>
  <si>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</si>
  <si>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</si>
  <si>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</si>
  <si>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</si>
  <si>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</si>
  <si>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</si>
  <si>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</si>
  <si>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</si>
  <si>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</si>
  <si>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</si>
  <si>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</si>
  <si>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</si>
  <si>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</si>
  <si>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</si>
  <si>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</si>
  <si>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</si>
  <si>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</si>
  <si>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</si>
  <si>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</si>
  <si>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</si>
  <si>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</si>
  <si>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</si>
  <si>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</si>
  <si>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</si>
  <si>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</si>
  <si>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</si>
  <si>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</si>
  <si>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</si>
  <si>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</si>
  <si>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</si>
  <si>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</si>
  <si>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</si>
  <si>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</si>
  <si>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</si>
  <si>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</si>
  <si>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</si>
  <si>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</si>
  <si>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</si>
  <si>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</si>
  <si>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</si>
  <si>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</si>
  <si>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</si>
  <si>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</si>
  <si>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</si>
  <si>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</si>
  <si>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</si>
  <si>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</si>
  <si>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</si>
  <si>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</si>
  <si>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</si>
  <si>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</si>
  <si>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</si>
  <si>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</si>
  <si>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</si>
  <si>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</si>
  <si>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</si>
  <si>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</si>
  <si>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</si>
  <si>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</si>
  <si>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</si>
  <si>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</si>
  <si>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</si>
  <si>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</si>
  <si>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</si>
  <si>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</si>
  <si>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</si>
  <si>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</si>
  <si>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</si>
  <si>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</si>
  <si>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</si>
  <si>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</si>
  <si>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</si>
  <si>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</si>
  <si>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</si>
  <si>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</si>
  <si>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</si>
  <si>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</si>
  <si>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</si>
  <si>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</si>
  <si>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</si>
  <si>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</si>
  <si>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</si>
  <si>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</si>
  <si>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</si>
  <si>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</si>
  <si>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</si>
  <si>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</si>
  <si>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</si>
  <si>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</si>
  <si>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</si>
  <si>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</si>
  <si>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</si>
  <si>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</si>
  <si>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</si>
  <si>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</si>
  <si>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</si>
  <si>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</si>
  <si>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</si>
  <si>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</si>
  <si>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</si>
  <si>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</si>
  <si>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</si>
  <si>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</si>
  <si>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</si>
  <si>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</si>
  <si>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</si>
  <si>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</si>
  <si>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</si>
  <si>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</si>
  <si>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</si>
  <si>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</si>
  <si>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</si>
  <si>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</si>
  <si>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</si>
  <si>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</si>
  <si>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</si>
  <si>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</si>
  <si>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</si>
  <si>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</si>
  <si>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</si>
  <si>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</si>
  <si>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</si>
  <si>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</si>
  <si>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</si>
  <si>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</si>
  <si>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</si>
  <si>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</si>
  <si>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</si>
  <si>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</si>
  <si>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</si>
  <si>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</si>
  <si>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</si>
  <si>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</si>
  <si>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</si>
  <si>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</si>
  <si>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</si>
  <si>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</si>
  <si>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</si>
  <si>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</si>
  <si>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</si>
  <si>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</si>
  <si>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</si>
  <si>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</si>
  <si>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</si>
  <si>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</si>
  <si>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</si>
  <si>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</si>
  <si>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</si>
  <si>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</si>
  <si>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</si>
  <si>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</si>
  <si>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</si>
  <si>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</si>
  <si>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</si>
  <si>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</si>
  <si>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</si>
  <si>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</si>
  <si>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</si>
  <si>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</si>
  <si>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</si>
  <si>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</si>
  <si>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</si>
  <si>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</si>
  <si>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</si>
  <si>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</si>
  <si>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</si>
  <si>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</si>
  <si>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</si>
  <si>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</si>
  <si>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</si>
  <si>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</si>
  <si>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</si>
  <si>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</si>
  <si>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</si>
  <si>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</si>
  <si>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</si>
  <si>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</si>
  <si>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</si>
  <si>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</si>
  <si>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</si>
  <si>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</si>
  <si>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</si>
  <si>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</si>
  <si>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</si>
  <si>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</si>
  <si>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</si>
  <si>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</si>
  <si>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</si>
  <si>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</si>
  <si>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</si>
  <si>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</si>
  <si>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</si>
  <si>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</si>
  <si>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</si>
  <si>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</si>
  <si>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</si>
  <si>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</si>
  <si>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</si>
  <si>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</si>
  <si>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</si>
  <si>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</si>
  <si>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</si>
  <si>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</si>
  <si>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</si>
  <si>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</si>
  <si>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</si>
  <si>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</si>
  <si>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</si>
  <si>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</si>
  <si>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</si>
  <si>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</si>
  <si>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</si>
  <si>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</si>
  <si>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</si>
  <si>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</si>
  <si>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</si>
  <si>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</si>
  <si>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</si>
  <si>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</si>
  <si>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</si>
  <si>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</si>
  <si>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</si>
  <si>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</si>
  <si>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</si>
  <si>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</si>
  <si>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</si>
  <si>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</si>
  <si>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</si>
  <si>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</si>
  <si>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</si>
  <si>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</si>
  <si>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</si>
  <si>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</si>
  <si>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</si>
  <si>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</si>
  <si>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</si>
  <si>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</si>
  <si>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</si>
  <si>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</si>
  <si>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</si>
  <si>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</si>
  <si>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</si>
  <si>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</si>
  <si>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</si>
  <si>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</si>
  <si>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</si>
  <si>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</si>
  <si>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</si>
  <si>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</si>
  <si>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</si>
  <si>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</si>
  <si>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</si>
  <si>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</si>
  <si>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</si>
  <si>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</si>
  <si>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</si>
  <si>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</si>
  <si>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</si>
  <si>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</si>
  <si>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</si>
  <si>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</si>
  <si>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</si>
  <si>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</si>
  <si>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</si>
  <si>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</si>
  <si>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</si>
  <si>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</si>
  <si>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</si>
  <si>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</si>
  <si>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</si>
  <si>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</si>
  <si>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</si>
  <si>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</si>
  <si>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</si>
  <si>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</si>
  <si>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</si>
  <si>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</si>
  <si>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</si>
  <si>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</si>
  <si>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</si>
  <si>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</si>
  <si>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</si>
  <si>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</si>
  <si>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</si>
  <si>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</si>
  <si>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</si>
  <si>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</si>
  <si>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</si>
  <si>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</si>
  <si>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</si>
  <si>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</si>
  <si>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</si>
  <si>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</si>
  <si>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</si>
  <si>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</si>
  <si>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</si>
  <si>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</si>
  <si>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</si>
  <si>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</si>
  <si>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</si>
  <si>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</si>
  <si>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</si>
  <si>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</si>
  <si>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</si>
  <si>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</si>
  <si>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</si>
  <si>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</si>
  <si>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</si>
  <si>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</si>
  <si>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</si>
  <si>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</si>
  <si>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</si>
  <si>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</si>
  <si>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</si>
  <si>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</si>
  <si>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</si>
  <si>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</si>
  <si>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</si>
  <si>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</si>
  <si>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</si>
  <si>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</si>
  <si>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</si>
  <si>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ЕНЕРГО - ПРО МРЕЖИ АД</t>
  </si>
  <si>
    <t>неконсолидиран</t>
  </si>
  <si>
    <t>30.06.2016 г.</t>
  </si>
  <si>
    <t>Чехия</t>
  </si>
  <si>
    <t>Дата на съставяне: 26.07.2016 г.</t>
  </si>
  <si>
    <t>26.07.2016 г.</t>
  </si>
  <si>
    <t>Съставител: Полина Друмева</t>
  </si>
  <si>
    <t>Председател  на УС: Николай Николов</t>
  </si>
  <si>
    <t>Член на УС: Красимир Иванов</t>
  </si>
  <si>
    <t xml:space="preserve">  Съставител: Полина Друмева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</si>
</sst>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7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3" fillId="0" borderId="0" xfId="5" applyFont="1" applyAlignment="1" applyProtection="1">
      <alignment horizontal="left"/>
      <protection locked="0"/>
    </xf>
    <xf numFmtId="0" fontId="10" fillId="0" borderId="0" xfId="10" applyFont="1" applyProtection="1">
      <protection locked="0"/>
    </xf>
    <xf numFmtId="0" fontId="9" fillId="0" borderId="0" xfId="6" applyFont="1" applyBorder="1" applyAlignment="1" applyProtection="1">
      <alignment horizontal="center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1.xml"/><Relationship Id="rId6" Type="http://schemas.openxmlformats.org/officeDocument/2006/relationships/revisionLog" Target="revisionLog6.xml"/><Relationship Id="rId11" Type="http://schemas.openxmlformats.org/officeDocument/2006/relationships/revisionLog" Target="revisionLog1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guid="{0343D735-3351-4534-AD2B-2DBC82DCF8A8}" diskRevisions="1" revisionId="137" version="2">
  <header guid="{1BA3D071-2B20-499F-A203-27B44A42D161}" dateTime="2016-07-19T13:48:13" maxSheetId="9" userName="A16287" r:id="rId1">
    <sheetIdMap count="8">
      <sheetId val="1"/>
      <sheetId val="2"/>
      <sheetId val="3"/>
      <sheetId val="4"/>
      <sheetId val="5"/>
      <sheetId val="6"/>
      <sheetId val="7"/>
      <sheetId val="8"/>
    </sheetIdMap>
  </header>
  <header guid="{7539104B-FEBE-4B3B-9472-567D0F78CC9C}" dateTime="2016-07-19T13:53:00" maxSheetId="9" userName="A16287" r:id="rId2" minRId="1" maxRId="13">
    <sheetIdMap count="8">
      <sheetId val="1"/>
      <sheetId val="2"/>
      <sheetId val="3"/>
      <sheetId val="4"/>
      <sheetId val="5"/>
      <sheetId val="6"/>
      <sheetId val="7"/>
      <sheetId val="8"/>
    </sheetIdMap>
  </header>
  <header guid="{578634D8-9B46-43DE-BE3B-C289DFD1CFC6}" dateTime="2016-07-19T13:54:35" maxSheetId="9" userName="S12272" r:id="rId3" minRId="14" maxRId="18">
    <sheetIdMap count="8">
      <sheetId val="1"/>
      <sheetId val="2"/>
      <sheetId val="3"/>
      <sheetId val="4"/>
      <sheetId val="5"/>
      <sheetId val="6"/>
      <sheetId val="7"/>
      <sheetId val="8"/>
    </sheetIdMap>
  </header>
  <header guid="{60315458-DAB5-43F8-9BCB-49850270B5A2}" dateTime="2016-07-19T13:56:02" maxSheetId="9" userName="A16287" r:id="rId4" minRId="24" maxRId="37">
    <sheetIdMap count="8">
      <sheetId val="1"/>
      <sheetId val="2"/>
      <sheetId val="3"/>
      <sheetId val="4"/>
      <sheetId val="5"/>
      <sheetId val="6"/>
      <sheetId val="7"/>
      <sheetId val="8"/>
    </sheetIdMap>
  </header>
  <header guid="{E5BB1B54-8661-431C-83D4-D7E3AB2C3D61}" dateTime="2016-07-19T13:57:44" maxSheetId="9" userName="A16287" r:id="rId5">
    <sheetIdMap count="8">
      <sheetId val="1"/>
      <sheetId val="2"/>
      <sheetId val="3"/>
      <sheetId val="4"/>
      <sheetId val="5"/>
      <sheetId val="6"/>
      <sheetId val="7"/>
      <sheetId val="8"/>
    </sheetIdMap>
  </header>
  <header guid="{43328429-48EB-4D53-92A5-5DCDEEC94CB6}" dateTime="2016-07-19T14:03:25" maxSheetId="9" userName="S12272" r:id="rId6" minRId="43" maxRId="52">
    <sheetIdMap count="8">
      <sheetId val="1"/>
      <sheetId val="2"/>
      <sheetId val="3"/>
      <sheetId val="4"/>
      <sheetId val="5"/>
      <sheetId val="6"/>
      <sheetId val="7"/>
      <sheetId val="8"/>
    </sheetIdMap>
  </header>
  <header guid="{18B4C129-88BE-41F0-B5F9-027831ED070E}" dateTime="2016-07-19T14:06:33" maxSheetId="9" userName="S12272" r:id="rId7" minRId="53" maxRId="55">
    <sheetIdMap count="8">
      <sheetId val="1"/>
      <sheetId val="2"/>
      <sheetId val="3"/>
      <sheetId val="4"/>
      <sheetId val="5"/>
      <sheetId val="6"/>
      <sheetId val="7"/>
      <sheetId val="8"/>
    </sheetIdMap>
  </header>
  <header guid="{87859D9E-2288-4D5A-85F8-F86C738BF6A0}" dateTime="2016-07-19T16:19:51" maxSheetId="9" userName="A16287" r:id="rId8" minRId="56" maxRId="67">
    <sheetIdMap count="8">
      <sheetId val="1"/>
      <sheetId val="2"/>
      <sheetId val="3"/>
      <sheetId val="4"/>
      <sheetId val="5"/>
      <sheetId val="6"/>
      <sheetId val="7"/>
      <sheetId val="8"/>
    </sheetIdMap>
  </header>
  <header guid="{291356EA-747E-4E5C-9004-C67B7C6F9ED1}" dateTime="2016-07-19T16:25:13" maxSheetId="9" userName="A16287" r:id="rId9" minRId="68" maxRId="76">
    <sheetIdMap count="8">
      <sheetId val="1"/>
      <sheetId val="2"/>
      <sheetId val="3"/>
      <sheetId val="4"/>
      <sheetId val="5"/>
      <sheetId val="6"/>
      <sheetId val="7"/>
      <sheetId val="8"/>
    </sheetIdMap>
  </header>
  <header guid="{DFA448F0-4EAB-48B5-88E1-7E9A759077C2}" dateTime="2016-07-19T16:26:56" maxSheetId="9" userName="A16287" r:id="rId10" minRId="82" maxRId="86">
    <sheetIdMap count="8">
      <sheetId val="1"/>
      <sheetId val="2"/>
      <sheetId val="3"/>
      <sheetId val="4"/>
      <sheetId val="5"/>
      <sheetId val="6"/>
      <sheetId val="7"/>
      <sheetId val="8"/>
    </sheetIdMap>
  </header>
  <header guid="{5C765EC8-64D5-4E64-BC29-1DFE47B6517C}" dateTime="2016-07-19T16:28:01" maxSheetId="9" userName="A16287" r:id="rId11" minRId="92" maxRId="94">
    <sheetIdMap count="8">
      <sheetId val="1"/>
      <sheetId val="2"/>
      <sheetId val="3"/>
      <sheetId val="4"/>
      <sheetId val="5"/>
      <sheetId val="6"/>
      <sheetId val="7"/>
      <sheetId val="8"/>
    </sheetIdMap>
  </header>
  <header guid="{617C417F-E948-404D-8C35-6CB5131886D4}" dateTime="2016-07-19T16:32:57" maxSheetId="9" userName="A16287" r:id="rId12" minRId="95" maxRId="101">
    <sheetIdMap count="8">
      <sheetId val="1"/>
      <sheetId val="2"/>
      <sheetId val="3"/>
      <sheetId val="4"/>
      <sheetId val="5"/>
      <sheetId val="6"/>
      <sheetId val="7"/>
      <sheetId val="8"/>
    </sheetIdMap>
  </header>
  <header guid="{07E34CA2-F606-4328-99A8-0DBD254DD7AF}" dateTime="2016-07-19T16:35:19" maxSheetId="9" userName="A16287" r:id="rId13" minRId="107" maxRId="109">
    <sheetIdMap count="8">
      <sheetId val="1"/>
      <sheetId val="2"/>
      <sheetId val="3"/>
      <sheetId val="4"/>
      <sheetId val="5"/>
      <sheetId val="6"/>
      <sheetId val="7"/>
      <sheetId val="8"/>
    </sheetIdMap>
  </header>
  <header guid="{5F98A0AD-90CE-456D-AFF5-7AF1B85B8F13}" dateTime="2016-07-20T14:37:25" maxSheetId="9" userName="A16287" r:id="rId14" minRId="110">
    <sheetIdMap count="8">
      <sheetId val="1"/>
      <sheetId val="2"/>
      <sheetId val="3"/>
      <sheetId val="4"/>
      <sheetId val="5"/>
      <sheetId val="6"/>
      <sheetId val="7"/>
      <sheetId val="8"/>
    </sheetIdMap>
  </header>
  <header guid="{281108F5-95F7-4507-B7EC-5C0632433185}" dateTime="2016-07-26T10:39:35" maxSheetId="9" userName="g9015" r:id="rId15">
    <sheetIdMap count="8">
      <sheetId val="1"/>
      <sheetId val="2"/>
      <sheetId val="3"/>
      <sheetId val="4"/>
      <sheetId val="5"/>
      <sheetId val="6"/>
      <sheetId val="7"/>
      <sheetId val="8"/>
    </sheetIdMap>
  </header>
  <header guid="{B263C06C-DAC3-45EE-A713-62ACC054B3CB}" dateTime="2016-07-26T10:42:06" maxSheetId="9" userName="g9015" r:id="rId16">
    <sheetIdMap count="8">
      <sheetId val="1"/>
      <sheetId val="2"/>
      <sheetId val="3"/>
      <sheetId val="4"/>
      <sheetId val="5"/>
      <sheetId val="6"/>
      <sheetId val="7"/>
      <sheetId val="8"/>
    </sheetIdMap>
  </header>
  <header guid="{7D5B099F-89CB-4671-BE8C-A6F5796C018B}" dateTime="2016-07-26T10:52:29" maxSheetId="9" userName="g9015" r:id="rId17" minRId="126" maxRId="127">
    <sheetIdMap count="8">
      <sheetId val="1"/>
      <sheetId val="2"/>
      <sheetId val="3"/>
      <sheetId val="4"/>
      <sheetId val="5"/>
      <sheetId val="6"/>
      <sheetId val="7"/>
      <sheetId val="8"/>
    </sheetIdMap>
  </header>
  <header guid="{0343D735-3351-4534-AD2B-2DBC82DCF8A8}" dateTime="2016-08-01T08:27:40" maxSheetId="9" userName="Rumen Sokolov" r:id="rId18">
    <sheetIdMap count="8">
      <sheetId val="1"/>
      <sheetId val="2"/>
      <sheetId val="3"/>
      <sheetId val="4"/>
      <sheetId val="5"/>
      <sheetId val="6"/>
      <sheetId val="7"/>
      <sheetId val="8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dn rId="0" localSheetId="1" customView="1" name="Z_3E0E6334_8C12_4405_92FD_EA2F96DB8A0A_.wvu.PrintTitles" hidden="1" oldHidden="1">
    <formula>'справка №1-БАЛАНС'!$8:$8</formula>
  </rdn>
  <rdn rId="0" localSheetId="3" customView="1" name="Z_3E0E6334_8C12_4405_92FD_EA2F96DB8A0A_.wvu.FilterData" hidden="1" oldHidden="1">
    <formula>'справка №3-ОПП по прекия метод'!$A$8:$D$47</formula>
  </rdn>
  <rdn rId="0" localSheetId="4" customView="1" name="Z_3E0E6334_8C12_4405_92FD_EA2F96DB8A0A_.wvu.PrintArea" hidden="1" oldHidden="1">
    <formula>'справка №4-ОСК'!$A$1:$N$40</formula>
  </rdn>
  <rdn rId="0" localSheetId="6" customView="1" name="Z_3E0E6334_8C12_4405_92FD_EA2F96DB8A0A_.wvu.Cols" hidden="1" oldHidden="1">
    <formula>'справка №6'!$G:$Z</formula>
  </rdn>
  <rdn rId="0" localSheetId="8" customView="1" name="Z_3E0E6334_8C12_4405_92FD_EA2F96DB8A0A_.wvu.PrintArea" hidden="1" oldHidden="1">
    <formula>'справка №8'!$1:$1048576</formula>
  </rdn>
  <rcv guid="{3E0E6334-8C12-4405-92FD-EA2F96DB8A0A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2" sId="4">
    <oc r="D38" t="inlineStr">
      <is>
        <t xml:space="preserve">Съставител: ……… </t>
      </is>
    </oc>
    <nc r="D38"/>
  </rcc>
  <rcc rId="83" sId="4" odxf="1" dxf="1">
    <nc r="C37" t="inlineStr">
      <is>
        <t>Съставител: Полина Друмева</t>
      </is>
    </nc>
    <ndxf>
      <font>
        <b/>
        <sz val="9"/>
        <name val="Times New Roman"/>
        <scheme val="none"/>
      </font>
      <numFmt numFmtId="0" formatCode="General"/>
      <alignment vertical="bottom" readingOrder="0"/>
    </ndxf>
  </rcc>
  <rfmt sheetId="4" s="1" sqref="J37" start="0" length="0">
    <dxf>
      <font>
        <b/>
        <sz val="9"/>
        <color auto="1"/>
        <name val="Times New Roman"/>
        <scheme val="none"/>
      </font>
      <numFmt numFmtId="0" formatCode="General"/>
      <alignment horizontal="left" vertical="top" wrapText="1" readingOrder="0"/>
    </dxf>
  </rfmt>
  <rfmt sheetId="4" s="1" sqref="J37" start="0" length="0">
    <dxf>
      <alignment horizontal="general" vertical="bottom" wrapText="0" readingOrder="0"/>
    </dxf>
  </rfmt>
  <rcc rId="84" sId="4" odxf="1" dxf="1">
    <oc r="J38" t="inlineStr">
      <is>
        <t xml:space="preserve"> Ръководител…</t>
      </is>
    </oc>
    <nc r="J38"/>
    <ndxf>
      <font>
        <b val="0"/>
        <sz val="9"/>
        <name val="Times New Roman"/>
        <scheme val="none"/>
      </font>
    </ndxf>
  </rcc>
  <rfmt sheetId="4" sqref="J39" start="0" length="0">
    <dxf>
      <font>
        <b/>
        <sz val="9"/>
        <name val="Times New Roman"/>
        <scheme val="none"/>
      </font>
    </dxf>
  </rfmt>
  <rcc rId="85" sId="4">
    <nc r="J37" t="inlineStr">
      <is>
        <t>Председател  на УС: Николай Николов</t>
      </is>
    </nc>
  </rcc>
  <rcc rId="86" sId="4">
    <nc r="J39" t="inlineStr">
      <is>
        <t>Член на УС: Красимир Иванов</t>
      </is>
    </nc>
  </rcc>
  <rcv guid="{0A831C37-A405-463B-890A-DDCEBEBCA565}" action="delete"/>
  <rdn rId="0" localSheetId="1" customView="1" name="Z_0A831C37_A405_463B_890A_DDCEBEBCA565_.wvu.PrintTitles" hidden="1" oldHidden="1">
    <formula>'справка №1-БАЛАНС'!$8:$8</formula>
    <oldFormula>'справка №1-БАЛАНС'!$8:$8</oldFormula>
  </rdn>
  <rdn rId="0" localSheetId="3" customView="1" name="Z_0A831C37_A405_463B_890A_DDCEBEBCA565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0A831C37_A405_463B_890A_DDCEBEBCA565_.wvu.PrintArea" hidden="1" oldHidden="1">
    <formula>'справка №4-ОСК'!$A$1:$N$38</formula>
    <oldFormula>'справка №4-ОСК'!$A$1:$N$38</oldFormula>
  </rdn>
  <rdn rId="0" localSheetId="6" customView="1" name="Z_0A831C37_A405_463B_890A_DDCEBEBCA565_.wvu.Cols" hidden="1" oldHidden="1">
    <formula>'справка №6'!$G:$Z</formula>
    <oldFormula>'справка №6'!$G:$Z</oldFormula>
  </rdn>
  <rdn rId="0" localSheetId="8" customView="1" name="Z_0A831C37_A405_463B_890A_DDCEBEBCA565_.wvu.PrintArea" hidden="1" oldHidden="1">
    <formula>'справка №8'!$1:$1048576</formula>
    <oldFormula>'справка №8'!$1:$1048576</oldFormula>
  </rdn>
  <rcv guid="{0A831C37-A405-463B-890A-DDCEBEBCA565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2" sId="5" odxf="1" dxf="1">
    <oc r="H44" t="inlineStr">
      <is>
        <t xml:space="preserve">                                    Съставител: …………………..                         </t>
      </is>
    </oc>
    <nc r="H44" t="inlineStr">
      <is>
        <t xml:space="preserve">  Съставител: Полина Друмева</t>
      </is>
    </nc>
    <odxf>
      <alignment horizontal="centerContinuous" readingOrder="0"/>
    </odxf>
    <ndxf>
      <alignment horizontal="center" readingOrder="0"/>
    </ndxf>
  </rcc>
  <rfmt sheetId="5" s="1" sqref="O47" start="0" length="0">
    <dxf>
      <font>
        <b/>
        <sz val="9"/>
        <color auto="1"/>
        <name val="Times New Roman"/>
        <scheme val="none"/>
      </font>
      <alignment horizontal="left" readingOrder="0"/>
    </dxf>
  </rfmt>
  <rfmt sheetId="5" s="1" sqref="P47" start="0" length="0">
    <dxf>
      <alignment horizontal="left" readingOrder="0"/>
    </dxf>
  </rfmt>
  <rfmt sheetId="5" s="1" sqref="Q47" start="0" length="0">
    <dxf>
      <alignment horizontal="left" readingOrder="0"/>
    </dxf>
  </rfmt>
  <rfmt sheetId="5" s="1" sqref="R47" start="0" length="0">
    <dxf>
      <alignment horizontal="left" readingOrder="0"/>
    </dxf>
  </rfmt>
  <rcc rId="93" sId="5" odxf="1" s="1" dxf="1">
    <oc r="O44" t="inlineStr">
      <is>
        <t>Ръководител:</t>
      </is>
    </oc>
    <nc r="O44" t="inlineStr">
      <is>
        <t>Председател  на УС: Николай Николов</t>
      </is>
    </nc>
    <ndxf>
      <alignment horizontal="general" readingOrder="0"/>
    </ndxf>
  </rcc>
  <rfmt sheetId="5" s="1" sqref="O45" start="0" length="0">
    <dxf/>
  </rfmt>
  <rcc rId="94" sId="5" odxf="1" s="1" dxf="1">
    <nc r="O46" t="inlineStr">
      <is>
        <t>Член на УС: Красимир Иванов</t>
      </is>
    </nc>
    <ndxf>
      <font>
        <b/>
        <sz val="9"/>
        <color auto="1"/>
        <name val="Times New Roman"/>
        <scheme val="none"/>
      </font>
    </ndxf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" sId="6">
    <oc r="C109" t="inlineStr">
      <is>
        <t>Съставител:</t>
      </is>
    </oc>
    <nc r="C109" t="inlineStr">
      <is>
        <t>Съставител: Полина Друмева</t>
      </is>
    </nc>
  </rcc>
  <rcc rId="96" sId="6">
    <oc r="C111" t="inlineStr">
      <is>
        <t>Ръководител:</t>
      </is>
    </oc>
    <nc r="C111" t="inlineStr">
      <is>
        <t>Председател  на УС: Николай Николов</t>
      </is>
    </nc>
  </rcc>
  <rfmt sheetId="6" s="1" sqref="C113" start="0" length="0">
    <dxf>
      <font>
        <b/>
        <sz val="9"/>
        <color auto="1"/>
        <name val="Times New Roman"/>
        <scheme val="none"/>
      </font>
      <alignment horizontal="left" vertical="center" wrapText="1" readingOrder="0"/>
    </dxf>
  </rfmt>
  <rfmt sheetId="6" s="1" sqref="D113" start="0" length="0">
    <dxf>
      <font>
        <b/>
        <sz val="9"/>
        <color auto="1"/>
        <name val="Times New Roman"/>
        <scheme val="none"/>
      </font>
      <alignment horizontal="left" vertical="center" wrapText="1" readingOrder="0"/>
    </dxf>
  </rfmt>
  <rfmt sheetId="6" s="1" sqref="E113" start="0" length="0">
    <dxf>
      <font>
        <b/>
        <sz val="9"/>
        <color auto="1"/>
        <name val="Times New Roman"/>
        <scheme val="none"/>
      </font>
      <alignment horizontal="left" vertical="center" wrapText="1" readingOrder="0"/>
    </dxf>
  </rfmt>
  <rfmt sheetId="6" s="1" sqref="F113" start="0" length="0">
    <dxf>
      <font>
        <b/>
        <sz val="9"/>
        <color auto="1"/>
        <name val="Times New Roman"/>
        <scheme val="none"/>
      </font>
      <alignment horizontal="left" vertical="center" wrapText="1" readingOrder="0"/>
    </dxf>
  </rfmt>
  <rcc rId="97" sId="6" xfDxf="1" s="1" dxf="1">
    <nc r="C113" t="inlineStr">
      <is>
        <t>Член на УС: Красимир Иванов</t>
      </is>
    </nc>
    <n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ndxf>
  </rcc>
  <rcc rId="98" sId="7">
    <nc r="B32" t="inlineStr">
      <is>
        <t>Съставител: Полина Друмева</t>
      </is>
    </nc>
  </rcc>
  <rcc rId="99" sId="7">
    <nc r="E32" t="inlineStr">
      <is>
        <t>Председател  на УС: Николай Николов</t>
      </is>
    </nc>
  </rcc>
  <rcc rId="100" sId="7" xfDxf="1" s="1" dxf="1">
    <nc r="H32" t="inlineStr">
      <is>
        <t>Член на УС: Красимир Иванов</t>
      </is>
    </nc>
    <n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ndxf>
  </rcc>
  <rcc rId="101" sId="7">
    <oc r="H30" t="inlineStr">
      <is>
        <t>Ръководител:</t>
      </is>
    </oc>
    <nc r="H30"/>
  </rcc>
  <rcv guid="{0A831C37-A405-463B-890A-DDCEBEBCA565}" action="delete"/>
  <rdn rId="0" localSheetId="1" customView="1" name="Z_0A831C37_A405_463B_890A_DDCEBEBCA565_.wvu.PrintTitles" hidden="1" oldHidden="1">
    <formula>'справка №1-БАЛАНС'!$8:$8</formula>
    <oldFormula>'справка №1-БАЛАНС'!$8:$8</oldFormula>
  </rdn>
  <rdn rId="0" localSheetId="3" customView="1" name="Z_0A831C37_A405_463B_890A_DDCEBEBCA565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0A831C37_A405_463B_890A_DDCEBEBCA565_.wvu.PrintArea" hidden="1" oldHidden="1">
    <formula>'справка №4-ОСК'!$A$1:$N$38</formula>
    <oldFormula>'справка №4-ОСК'!$A$1:$N$38</oldFormula>
  </rdn>
  <rdn rId="0" localSheetId="6" customView="1" name="Z_0A831C37_A405_463B_890A_DDCEBEBCA565_.wvu.Cols" hidden="1" oldHidden="1">
    <formula>'справка №6'!$G:$Z</formula>
    <oldFormula>'справка №6'!$G:$Z</oldFormula>
  </rdn>
  <rdn rId="0" localSheetId="8" customView="1" name="Z_0A831C37_A405_463B_890A_DDCEBEBCA565_.wvu.PrintArea" hidden="1" oldHidden="1">
    <formula>'справка №8'!$1:$1048576</formula>
    <oldFormula>'справка №8'!$1:$1048576</oldFormula>
  </rdn>
  <rcv guid="{0A831C37-A405-463B-890A-DDCEBEBCA565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" sId="8">
    <oc r="C151" t="inlineStr">
      <is>
        <t>Съставител: ……………………</t>
      </is>
    </oc>
    <nc r="C151" t="inlineStr">
      <is>
        <t>Съставител: Полина Друмева</t>
      </is>
    </nc>
  </rcc>
  <rcc rId="108" sId="8">
    <oc r="C153" t="inlineStr">
      <is>
        <t>Ръководител: …………………..</t>
      </is>
    </oc>
    <nc r="C153" t="inlineStr">
      <is>
        <t>Председател  на УС: Николай Николов</t>
      </is>
    </nc>
  </rcc>
  <rfmt sheetId="8" s="1" sqref="C155" start="0" length="0">
    <dxf>
      <font>
        <b/>
        <sz val="10"/>
        <color auto="1"/>
        <name val="Times New Roman"/>
        <scheme val="none"/>
      </font>
      <alignment horizontal="left" readingOrder="0"/>
      <protection locked="0"/>
    </dxf>
  </rfmt>
  <rfmt sheetId="8" s="1" sqref="D155" start="0" length="0">
    <dxf>
      <font>
        <b/>
        <sz val="10"/>
        <color auto="1"/>
        <name val="Times New Roman"/>
        <scheme val="none"/>
      </font>
      <alignment horizontal="left" readingOrder="0"/>
      <protection locked="0"/>
    </dxf>
  </rfmt>
  <rfmt sheetId="8" s="1" sqref="E155" start="0" length="0">
    <dxf>
      <font>
        <b/>
        <sz val="10"/>
        <color auto="1"/>
        <name val="Times New Roman"/>
        <scheme val="none"/>
      </font>
      <alignment horizontal="left" readingOrder="0"/>
      <protection locked="0"/>
    </dxf>
  </rfmt>
  <rfmt sheetId="8" s="1" sqref="F155" start="0" length="0">
    <dxf>
      <font>
        <b/>
        <sz val="10"/>
        <color auto="1"/>
        <name val="Times New Roman"/>
        <scheme val="none"/>
      </font>
      <alignment horizontal="left" readingOrder="0"/>
      <protection locked="0"/>
    </dxf>
  </rfmt>
  <rcc rId="109" sId="8">
    <nc r="C155" t="inlineStr">
      <is>
        <t>Член на УС: Красимир Иванов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0" sId="7" numFmtId="4">
    <oc r="C13">
      <v>23000</v>
    </oc>
    <nc r="C13">
      <v>23546</v>
    </nc>
  </rcc>
  <rcv guid="{0A831C37-A405-463B-890A-DDCEBEBCA565}" action="delete"/>
  <rdn rId="0" localSheetId="1" customView="1" name="Z_0A831C37_A405_463B_890A_DDCEBEBCA565_.wvu.PrintTitles" hidden="1" oldHidden="1">
    <formula>'справка №1-БАЛАНС'!$8:$8</formula>
    <oldFormula>'справка №1-БАЛАНС'!$8:$8</oldFormula>
  </rdn>
  <rdn rId="0" localSheetId="3" customView="1" name="Z_0A831C37_A405_463B_890A_DDCEBEBCA565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0A831C37_A405_463B_890A_DDCEBEBCA565_.wvu.PrintArea" hidden="1" oldHidden="1">
    <formula>'справка №4-ОСК'!$A$1:$N$38</formula>
    <oldFormula>'справка №4-ОСК'!$A$1:$N$38</oldFormula>
  </rdn>
  <rdn rId="0" localSheetId="6" customView="1" name="Z_0A831C37_A405_463B_890A_DDCEBEBCA565_.wvu.Cols" hidden="1" oldHidden="1">
    <formula>'справка №6'!$G:$Z</formula>
    <oldFormula>'справка №6'!$G:$Z</oldFormula>
  </rdn>
  <rdn rId="0" localSheetId="8" customView="1" name="Z_0A831C37_A405_463B_890A_DDCEBEBCA565_.wvu.PrintArea" hidden="1" oldHidden="1">
    <formula>'справка №8'!$1:$1048576</formula>
    <oldFormula>'справка №8'!$1:$1048576</oldFormula>
  </rdn>
  <rcv guid="{0A831C37-A405-463B-890A-DDCEBEBCA565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5C81071_208D_44E0_B734_5DA44EE956CA_.wvu.PrintTitles" hidden="1" oldHidden="1">
    <formula>'справка №1-БАЛАНС'!$8:$8</formula>
  </rdn>
  <rdn rId="0" localSheetId="3" customView="1" name="Z_75C81071_208D_44E0_B734_5DA44EE956CA_.wvu.FilterData" hidden="1" oldHidden="1">
    <formula>'справка №3-ОПП по прекия метод'!$A$8:$D$47</formula>
  </rdn>
  <rdn rId="0" localSheetId="4" customView="1" name="Z_75C81071_208D_44E0_B734_5DA44EE956CA_.wvu.PrintArea" hidden="1" oldHidden="1">
    <formula>'справка №4-ОСК'!$A$1:$N$38</formula>
  </rdn>
  <rdn rId="0" localSheetId="6" customView="1" name="Z_75C81071_208D_44E0_B734_5DA44EE956CA_.wvu.Cols" hidden="1" oldHidden="1">
    <formula>'справка №6'!$G:$Z</formula>
  </rdn>
  <rdn rId="0" localSheetId="8" customView="1" name="Z_75C81071_208D_44E0_B734_5DA44EE956CA_.wvu.PrintArea" hidden="1" oldHidden="1">
    <formula>'справка №8'!$1:$1048576</formula>
  </rdn>
  <rcv guid="{75C81071-208D-44E0-B734-5DA44EE956CA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5C81071-208D-44E0-B734-5DA44EE956CA}" action="delete"/>
  <rdn rId="0" localSheetId="1" customView="1" name="Z_75C81071_208D_44E0_B734_5DA44EE956CA_.wvu.PrintTitles" hidden="1" oldHidden="1">
    <formula>'справка №1-БАЛАНС'!$8:$8</formula>
    <oldFormula>'справка №1-БАЛАНС'!$8:$8</oldFormula>
  </rdn>
  <rdn rId="0" localSheetId="3" customView="1" name="Z_75C81071_208D_44E0_B734_5DA44EE956CA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75C81071_208D_44E0_B734_5DA44EE956CA_.wvu.PrintArea" hidden="1" oldHidden="1">
    <formula>'справка №4-ОСК'!$A$1:$N$40</formula>
    <oldFormula>'справка №4-ОСК'!$A$1:$N$38</oldFormula>
  </rdn>
  <rdn rId="0" localSheetId="6" customView="1" name="Z_75C81071_208D_44E0_B734_5DA44EE956CA_.wvu.Cols" hidden="1" oldHidden="1">
    <formula>'справка №6'!$G:$Z</formula>
    <oldFormula>'справка №6'!$G:$Z</oldFormula>
  </rdn>
  <rdn rId="0" localSheetId="8" customView="1" name="Z_75C81071_208D_44E0_B734_5DA44EE956CA_.wvu.PrintArea" hidden="1" oldHidden="1">
    <formula>'справка №8'!$1:$1048576</formula>
    <oldFormula>'справка №8'!$1:$1048576</oldFormula>
  </rdn>
  <rcv guid="{75C81071-208D-44E0-B734-5DA44EE956CA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" sId="3" numFmtId="4">
    <oc r="C47">
      <v>1171</v>
    </oc>
    <nc r="C47"/>
  </rcc>
  <rcc rId="127" sId="3" numFmtId="4">
    <oc r="D47">
      <v>1173</v>
    </oc>
    <nc r="D47"/>
  </rcc>
  <rcv guid="{75C81071-208D-44E0-B734-5DA44EE956CA}" action="delete"/>
  <rdn rId="0" localSheetId="1" customView="1" name="Z_75C81071_208D_44E0_B734_5DA44EE956CA_.wvu.PrintTitles" hidden="1" oldHidden="1">
    <formula>'справка №1-БАЛАНС'!$8:$8</formula>
    <oldFormula>'справка №1-БАЛАНС'!$8:$8</oldFormula>
  </rdn>
  <rdn rId="0" localSheetId="3" customView="1" name="Z_75C81071_208D_44E0_B734_5DA44EE956CA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75C81071_208D_44E0_B734_5DA44EE956CA_.wvu.PrintArea" hidden="1" oldHidden="1">
    <formula>'справка №4-ОСК'!$A$1:$N$40</formula>
    <oldFormula>'справка №4-ОСК'!$A$1:$N$40</oldFormula>
  </rdn>
  <rdn rId="0" localSheetId="6" customView="1" name="Z_75C81071_208D_44E0_B734_5DA44EE956CA_.wvu.Cols" hidden="1" oldHidden="1">
    <formula>'справка №6'!$G:$Z</formula>
    <oldFormula>'справка №6'!$G:$Z</oldFormula>
  </rdn>
  <rdn rId="0" localSheetId="8" customView="1" name="Z_75C81071_208D_44E0_B734_5DA44EE956CA_.wvu.PrintArea" hidden="1" oldHidden="1">
    <formula>'справка №8'!$1:$1048576</formula>
    <oldFormula>'справка №8'!$1:$1048576</oldFormula>
  </rdn>
  <rcv guid="{75C81071-208D-44E0-B734-5DA44EE956CA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3" numFmtId="4">
    <nc r="D10">
      <v>173322</v>
    </nc>
  </rcc>
  <rcc rId="2" sId="3" numFmtId="4">
    <nc r="D11">
      <v>-113999</v>
    </nc>
  </rcc>
  <rcc rId="3" sId="3" numFmtId="4">
    <nc r="D13">
      <v>-16409</v>
    </nc>
  </rcc>
  <rcc rId="4" sId="3" numFmtId="4">
    <nc r="D14">
      <v>-10598</v>
    </nc>
  </rcc>
  <rcc rId="5" sId="3" numFmtId="4">
    <nc r="D15">
      <v>-1234</v>
    </nc>
  </rcc>
  <rcc rId="6" sId="3" numFmtId="4">
    <nc r="D16">
      <v>53</v>
    </nc>
  </rcc>
  <rcc rId="7" sId="3" numFmtId="4">
    <nc r="D17">
      <v>-6</v>
    </nc>
  </rcc>
  <rcc rId="8" sId="3" numFmtId="4">
    <nc r="D18">
      <v>-1</v>
    </nc>
  </rcc>
  <rcc rId="9" sId="3" numFmtId="4">
    <nc r="D22">
      <v>-7143</v>
    </nc>
  </rcc>
  <rcc rId="10" sId="3" numFmtId="4">
    <nc r="D23">
      <v>3</v>
    </nc>
  </rcc>
  <rcc rId="11" sId="3" numFmtId="4">
    <nc r="D44">
      <v>35955</v>
    </nc>
  </rcc>
  <rcc rId="12" sId="3" numFmtId="4">
    <nc r="D46">
      <v>59943</v>
    </nc>
  </rcc>
  <rcc rId="13" sId="3" numFmtId="4">
    <nc r="D47">
      <v>1173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4" sId="3" numFmtId="4">
    <nc r="C10">
      <v>156606</v>
    </nc>
  </rcc>
  <rcc rId="15" sId="3" numFmtId="4">
    <nc r="C11">
      <v>-121583</v>
    </nc>
  </rcc>
  <rcc rId="16" sId="3" numFmtId="4">
    <nc r="C13">
      <v>-16480</v>
    </nc>
  </rcc>
  <rcc rId="17" sId="3" numFmtId="4">
    <nc r="C14">
      <v>-4690</v>
    </nc>
  </rcc>
  <rcc rId="18" sId="3">
    <oc r="C17">
      <v>-844</v>
    </oc>
    <nc r="C17">
      <f>-844-7</f>
    </nc>
  </rcc>
  <rdn rId="0" localSheetId="1" customView="1" name="Z_32F69895_A327_4B20_98E6_300C0785AB00_.wvu.PrintTitles" hidden="1" oldHidden="1">
    <formula>'справка №1-БАЛАНС'!$8:$8</formula>
  </rdn>
  <rdn rId="0" localSheetId="3" customView="1" name="Z_32F69895_A327_4B20_98E6_300C0785AB00_.wvu.FilterData" hidden="1" oldHidden="1">
    <formula>'справка №3-ОПП по прекия метод'!$A$8:$D$47</formula>
  </rdn>
  <rdn rId="0" localSheetId="4" customView="1" name="Z_32F69895_A327_4B20_98E6_300C0785AB00_.wvu.PrintArea" hidden="1" oldHidden="1">
    <formula>'справка №4-ОСК'!$A$1:$N$38</formula>
  </rdn>
  <rdn rId="0" localSheetId="6" customView="1" name="Z_32F69895_A327_4B20_98E6_300C0785AB00_.wvu.Cols" hidden="1" oldHidden="1">
    <formula>'справка №6'!$G:$Z</formula>
  </rdn>
  <rdn rId="0" localSheetId="8" customView="1" name="Z_32F69895_A327_4B20_98E6_300C0785AB00_.wvu.PrintArea" hidden="1" oldHidden="1">
    <formula>'справка №8'!$1:$1048576</formula>
  </rdn>
  <rcv guid="{32F69895-A327-4B20-98E6-300C0785AB00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2" numFmtId="4">
    <nc r="D9">
      <v>3058</v>
    </nc>
  </rcc>
  <rcc rId="25" sId="2" numFmtId="4">
    <nc r="D10">
      <v>54030</v>
    </nc>
  </rcc>
  <rcc rId="26" sId="2" numFmtId="4">
    <nc r="D11">
      <v>22771</v>
    </nc>
  </rcc>
  <rcc rId="27" sId="2" numFmtId="4">
    <nc r="D12">
      <v>11723</v>
    </nc>
  </rcc>
  <rcc rId="28" sId="2" numFmtId="4">
    <nc r="D13">
      <v>4551</v>
    </nc>
  </rcc>
  <rcc rId="29" sId="2" numFmtId="4">
    <nc r="D16">
      <v>7419</v>
    </nc>
  </rcc>
  <rcc rId="30" sId="2" numFmtId="4">
    <nc r="D17">
      <v>1810</v>
    </nc>
  </rcc>
  <rcc rId="31" sId="2" numFmtId="4">
    <nc r="D18">
      <v>5032</v>
    </nc>
  </rcc>
  <rcc rId="32" sId="2" numFmtId="4">
    <nc r="H11">
      <v>113964</v>
    </nc>
  </rcc>
  <rcc rId="33" sId="2" numFmtId="4">
    <nc r="H12">
      <v>634</v>
    </nc>
  </rcc>
  <rcc rId="34" sId="2" numFmtId="4">
    <nc r="H15">
      <v>9</v>
    </nc>
  </rcc>
  <rcc rId="35" sId="2" numFmtId="4">
    <nc r="H19">
      <v>1973</v>
    </nc>
  </rcc>
  <rcc rId="36" sId="2" numFmtId="4">
    <nc r="D22">
      <v>53</v>
    </nc>
  </rcc>
  <rcc rId="37" sId="2" numFmtId="4">
    <nc r="D25">
      <v>60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A831C37-A405-463B-890A-DDCEBEBCA565}" action="delete"/>
  <rdn rId="0" localSheetId="1" customView="1" name="Z_0A831C37_A405_463B_890A_DDCEBEBCA565_.wvu.PrintTitles" hidden="1" oldHidden="1">
    <formula>'справка №1-БАЛАНС'!$8:$8</formula>
    <oldFormula>'справка №1-БАЛАНС'!$8:$8</oldFormula>
  </rdn>
  <rdn rId="0" localSheetId="3" customView="1" name="Z_0A831C37_A405_463B_890A_DDCEBEBCA565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0A831C37_A405_463B_890A_DDCEBEBCA565_.wvu.PrintArea" hidden="1" oldHidden="1">
    <formula>'справка №4-ОСК'!$A$1:$N$38</formula>
    <oldFormula>'справка №4-ОСК'!$A$1:$N$38</oldFormula>
  </rdn>
  <rdn rId="0" localSheetId="6" customView="1" name="Z_0A831C37_A405_463B_890A_DDCEBEBCA565_.wvu.Cols" hidden="1" oldHidden="1">
    <formula>'справка №6'!$G:$Z</formula>
    <oldFormula>'справка №6'!$G:$Z</oldFormula>
  </rdn>
  <rdn rId="0" localSheetId="8" customView="1" name="Z_0A831C37_A405_463B_890A_DDCEBEBCA565_.wvu.PrintArea" hidden="1" oldHidden="1">
    <formula>'справка №8'!$1:$1048576</formula>
    <oldFormula>'справка №8'!$1:$1048576</oldFormula>
  </rdn>
  <rcv guid="{0A831C37-A405-463B-890A-DDCEBEBCA565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" sId="3" numFmtId="4">
    <nc r="C44">
      <v>3146</v>
    </nc>
  </rcc>
  <rcc rId="44" sId="3" numFmtId="4">
    <oc r="C11">
      <v>-121583</v>
    </oc>
    <nc r="C11">
      <f>-121583+8457</f>
    </nc>
  </rcc>
  <rcc rId="45" sId="3" numFmtId="4">
    <nc r="C47">
      <v>1171</v>
    </nc>
  </rcc>
  <rcc rId="46" sId="3" numFmtId="4">
    <nc r="C46">
      <v>12036</v>
    </nc>
  </rcc>
  <rcc rId="47" sId="3">
    <oc r="C17">
      <f>-844-7</f>
    </oc>
    <nc r="C17">
      <f>-844+1036-7</f>
    </nc>
  </rcc>
  <rcc rId="48" sId="3">
    <oc r="C10">
      <v>156606</v>
    </oc>
    <nc r="C10">
      <f>156606-37-186</f>
    </nc>
  </rcc>
  <rcc rId="49" sId="3" numFmtId="4">
    <oc r="C10">
      <f>156606-37-186</f>
    </oc>
    <nc r="C10">
      <v>156383</v>
    </nc>
  </rcc>
  <rcc rId="50" sId="3" numFmtId="4">
    <oc r="C11">
      <f>-121583+8457</f>
    </oc>
    <nc r="C11">
      <v>-113126</v>
    </nc>
  </rcc>
  <rcc rId="51" sId="3" numFmtId="4">
    <oc r="C14">
      <v>-4690</v>
    </oc>
    <nc r="C14">
      <v>-9330</v>
    </nc>
  </rcc>
  <rcc rId="52" sId="3" numFmtId="4">
    <oc r="C17">
      <f>-844+1036-7</f>
    </oc>
    <nc r="C17">
      <v>185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" sId="3" numFmtId="4">
    <oc r="C17">
      <v>185</v>
    </oc>
    <nc r="C17">
      <f>-844-7</f>
    </nc>
  </rcc>
  <rcc rId="54" sId="3" numFmtId="4">
    <oc r="C10">
      <v>156383</v>
    </oc>
    <nc r="C10">
      <f>156383+1036</f>
    </nc>
  </rcc>
  <rcc rId="55" sId="3" numFmtId="4">
    <oc r="C10">
      <f>156383+1036</f>
    </oc>
    <nc r="C10">
      <v>157419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" sId="1">
    <oc r="A98" t="inlineStr">
      <is>
        <t xml:space="preserve">Дата на съставяне: </t>
      </is>
    </oc>
    <nc r="A98" t="inlineStr">
      <is>
        <t>Дата на съставяне: 26.07.2016 г.</t>
      </is>
    </nc>
  </rcc>
  <rcc rId="57" sId="2">
    <nc r="B48" t="inlineStr">
      <is>
        <t>26.07.2016 г.</t>
      </is>
    </nc>
  </rcc>
  <rcc rId="58" sId="3">
    <oc r="A49" t="inlineStr">
      <is>
        <t xml:space="preserve">Дата на съставяне:                                       </t>
      </is>
    </oc>
    <nc r="A49">
      <f>'справка №1-БАЛАНС'!A98</f>
    </nc>
  </rcc>
  <rcc rId="59" sId="4">
    <oc r="A38" t="inlineStr">
      <is>
        <t xml:space="preserve">Дата  на съставяне: .............                                                                                                                                </t>
      </is>
    </oc>
    <nc r="A38">
      <f>'справка №1-БАЛАНС'!A98</f>
    </nc>
  </rcc>
  <rcc rId="60" sId="5">
    <oc r="B44" t="inlineStr">
      <is>
        <t xml:space="preserve">Дата на съставяне: …………………..                         </t>
      </is>
    </oc>
    <nc r="B44">
      <f>'справка №1-БАЛАНС'!A98</f>
    </nc>
  </rcc>
  <rcc rId="61" sId="6">
    <oc r="A109" t="inlineStr">
      <is>
        <t>Дата на съставяне:</t>
      </is>
    </oc>
    <nc r="A109">
      <f>'справка №1-БАЛАНС'!A98</f>
    </nc>
  </rcc>
  <rcc rId="62" sId="7">
    <oc r="A30" t="inlineStr">
      <is>
        <t>Дата на съставяне:</t>
      </is>
    </oc>
    <nc r="A30">
      <f>'справка №1-БАЛАНС'!A98</f>
    </nc>
  </rcc>
  <rcc rId="63" sId="8">
    <oc r="A151" t="inlineStr">
      <is>
        <r>
          <t xml:space="preserve">Дата на съставяне: </t>
        </r>
        <r>
          <rPr>
            <sz val="10"/>
            <rFont val="Times New Roman"/>
            <family val="1"/>
            <charset val="204"/>
          </rPr>
          <t>…………………………………..</t>
        </r>
      </is>
    </oc>
    <nc r="A151">
      <f>'справка №1-БАЛАНС'!A98</f>
    </nc>
  </rcc>
  <rcc rId="64" sId="1">
    <oc r="C98" t="inlineStr">
      <is>
        <t>Съставител:……………</t>
      </is>
    </oc>
    <nc r="C98" t="inlineStr">
      <is>
        <t>Съставител: Полина Друмева</t>
      </is>
    </nc>
  </rcc>
  <rfmt sheetId="1" sqref="C102" start="0" length="0">
    <dxf>
      <font>
        <b/>
        <sz val="11"/>
        <name val="Times New Roman"/>
        <scheme val="none"/>
      </font>
      <alignment horizontal="left" readingOrder="0"/>
    </dxf>
  </rfmt>
  <rfmt sheetId="1" sqref="D102" start="0" length="0">
    <dxf>
      <font>
        <sz val="11"/>
        <name val="Times New Roman"/>
        <scheme val="none"/>
      </font>
      <alignment horizontal="left" readingOrder="0"/>
    </dxf>
  </rfmt>
  <rfmt sheetId="1" sqref="E102" start="0" length="0">
    <dxf>
      <font>
        <sz val="11"/>
        <name val="Times New Roman"/>
        <scheme val="none"/>
      </font>
      <numFmt numFmtId="0" formatCode="General"/>
      <alignment horizontal="left" readingOrder="0"/>
    </dxf>
  </rfmt>
  <rfmt sheetId="1" sqref="C103" start="0" length="0">
    <dxf>
      <font>
        <b/>
        <sz val="11"/>
        <name val="Times New Roman"/>
        <scheme val="none"/>
      </font>
      <alignment horizontal="left" readingOrder="0"/>
    </dxf>
  </rfmt>
  <rfmt sheetId="1" sqref="D103" start="0" length="0">
    <dxf>
      <font>
        <sz val="11"/>
        <name val="Times New Roman"/>
        <scheme val="none"/>
      </font>
      <alignment horizontal="left" readingOrder="0"/>
    </dxf>
  </rfmt>
  <rfmt sheetId="1" sqref="E103" start="0" length="0">
    <dxf>
      <font>
        <sz val="11"/>
        <name val="Times New Roman"/>
        <scheme val="none"/>
      </font>
      <alignment horizontal="left" readingOrder="0"/>
    </dxf>
  </rfmt>
  <rfmt sheetId="1" sqref="C105" start="0" length="0">
    <dxf>
      <font>
        <b/>
        <sz val="11"/>
        <name val="Times New Roman"/>
        <scheme val="none"/>
      </font>
      <alignment horizontal="left" readingOrder="0"/>
    </dxf>
  </rfmt>
  <rfmt sheetId="1" sqref="D105" start="0" length="0">
    <dxf>
      <font>
        <sz val="11"/>
        <name val="Times New Roman"/>
        <scheme val="none"/>
      </font>
      <alignment horizontal="left" readingOrder="0"/>
    </dxf>
  </rfmt>
  <rfmt sheetId="1" sqref="E105" start="0" length="0">
    <dxf>
      <font>
        <sz val="11"/>
        <name val="Times New Roman"/>
        <scheme val="none"/>
      </font>
      <alignment horizontal="left" readingOrder="0"/>
    </dxf>
  </rfmt>
  <rfmt sheetId="1" xfDxf="1" s="1" sqref="E101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</rfmt>
  <rfmt sheetId="1" xfDxf="1" s="1" sqref="E103" start="0" length="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</rfmt>
  <rfmt sheetId="1" sqref="E103" start="0" length="0">
    <dxf>
      <font>
        <b/>
        <sz val="11"/>
        <name val="Times New Roman"/>
        <scheme val="none"/>
      </font>
    </dxf>
  </rfmt>
  <rfmt sheetId="1" sqref="F103" start="0" length="0">
    <dxf>
      <font>
        <b/>
        <sz val="11"/>
        <name val="Times New Roman"/>
        <scheme val="none"/>
      </font>
    </dxf>
  </rfmt>
  <rfmt sheetId="1" sqref="G103" start="0" length="0">
    <dxf>
      <font>
        <b/>
        <sz val="11"/>
        <name val="Times New Roman"/>
        <scheme val="none"/>
      </font>
      <alignment horizontal="left" readingOrder="0"/>
    </dxf>
  </rfmt>
  <rcc rId="65" sId="1" odxf="1" dxf="1">
    <nc r="E101" t="inlineStr">
      <is>
        <t>Председател  на УС: Николай Николов</t>
      </is>
    </nc>
    <ndxf>
      <font>
        <b/>
        <sz val="11"/>
        <name val="Times New Roman"/>
        <scheme val="none"/>
      </font>
      <alignment horizontal="left" readingOrder="0"/>
    </ndxf>
  </rcc>
  <rfmt sheetId="1" sqref="F101" start="0" length="0">
    <dxf>
      <font>
        <b/>
        <sz val="11"/>
        <name val="Times New Roman"/>
        <scheme val="none"/>
      </font>
    </dxf>
  </rfmt>
  <rfmt sheetId="1" sqref="G101" start="0" length="0">
    <dxf>
      <font>
        <b/>
        <sz val="11"/>
        <name val="Times New Roman"/>
        <scheme val="none"/>
      </font>
      <alignment horizontal="left" readingOrder="0"/>
    </dxf>
  </rfmt>
  <rcc rId="66" sId="1">
    <oc r="C100" t="inlineStr">
      <is>
        <t>Ръководител:………………….</t>
      </is>
    </oc>
    <nc r="C100"/>
  </rcc>
  <rcc rId="67" sId="1">
    <nc r="E103" t="inlineStr">
      <is>
        <t>Член на УС: Красимир Иванов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68" sheetId="2" source="C48" destination="C47" sourceSheetId="2">
    <rfmt sheetId="2" s="1" sqref="C47" start="0" length="0">
      <dxf>
        <font>
          <sz val="9"/>
          <color auto="1"/>
          <name val="Times New Roman"/>
          <scheme val="none"/>
        </font>
        <numFmt numFmtId="1" formatCode="0"/>
        <protection locked="0"/>
      </dxf>
    </rfmt>
  </rm>
  <rfmt sheetId="2" xfDxf="1" s="1" sqref="E47" start="0" length="0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0" hidden="0"/>
    </dxf>
  </rfmt>
  <rfmt sheetId="2" sqref="E49" start="0" length="0">
    <dxf>
      <font>
        <b/>
        <sz val="9"/>
        <name val="Times New Roman"/>
        <scheme val="none"/>
      </font>
      <alignment horizontal="right" vertical="center" readingOrder="0"/>
    </dxf>
  </rfmt>
  <rcc rId="69" sId="2">
    <oc r="C47" t="inlineStr">
      <is>
        <t>Съставител:</t>
      </is>
    </oc>
    <nc r="C47"/>
  </rcc>
  <rcc rId="70" sId="2">
    <oc r="C50" t="inlineStr">
      <is>
        <t>Ръководител:</t>
      </is>
    </oc>
    <nc r="C50"/>
  </rcc>
  <rcc rId="71" sId="2" odxf="1" s="1" dxf="1">
    <nc r="E46" t="inlineStr">
      <is>
        <t>Съставител: Полина Друмева</t>
      </is>
    </nc>
    <ndxf>
      <alignment horizontal="left" vertical="top" wrapText="0" readingOrder="0"/>
    </ndxf>
  </rcc>
  <rcc rId="72" sId="2" odxf="1" s="1" dxf="1">
    <nc r="E49" t="inlineStr">
      <is>
        <t>Председател  на УС: Николай Николов</t>
      </is>
    </nc>
    <ndxf>
      <alignment horizontal="left" vertical="top" readingOrder="0"/>
    </ndxf>
  </rcc>
  <rcc rId="73" sId="2" odxf="1" s="1" dxf="1">
    <nc r="E51" t="inlineStr">
      <is>
        <t>Член на УС: Красимир Иванов</t>
      </is>
    </nc>
    <ndxf>
      <font>
        <b/>
        <sz val="9"/>
        <color auto="1"/>
        <name val="Times New Roman"/>
        <scheme val="none"/>
      </font>
      <alignment horizontal="left" vertical="top" readingOrder="0"/>
    </ndxf>
  </rcc>
  <rcc rId="74" sId="3">
    <oc r="B50" t="inlineStr">
      <is>
        <t>Съставител:</t>
      </is>
    </oc>
    <nc r="B50" t="inlineStr">
      <is>
        <t>Съставител: Полина Друмева</t>
      </is>
    </nc>
  </rcc>
  <rcc rId="75" sId="3">
    <oc r="B52" t="inlineStr">
      <is>
        <t>Ръководител:</t>
      </is>
    </oc>
    <nc r="B52" t="inlineStr">
      <is>
        <t>Председател  на УС: Николай Николов</t>
      </is>
    </nc>
  </rcc>
  <rcc rId="76" sId="3">
    <nc r="C52" t="inlineStr">
      <is>
        <t>Член на УС: Красимир Иванов</t>
      </is>
    </nc>
  </rcc>
  <rcv guid="{0A831C37-A405-463B-890A-DDCEBEBCA565}" action="delete"/>
  <rdn rId="0" localSheetId="1" customView="1" name="Z_0A831C37_A405_463B_890A_DDCEBEBCA565_.wvu.PrintTitles" hidden="1" oldHidden="1">
    <formula>'справка №1-БАЛАНС'!$8:$8</formula>
    <oldFormula>'справка №1-БАЛАНС'!$8:$8</oldFormula>
  </rdn>
  <rdn rId="0" localSheetId="3" customView="1" name="Z_0A831C37_A405_463B_890A_DDCEBEBCA565_.wvu.FilterData" hidden="1" oldHidden="1">
    <formula>'справка №3-ОПП по прекия метод'!$A$8:$D$47</formula>
    <oldFormula>'справка №3-ОПП по прекия метод'!$A$8:$D$47</oldFormula>
  </rdn>
  <rdn rId="0" localSheetId="4" customView="1" name="Z_0A831C37_A405_463B_890A_DDCEBEBCA565_.wvu.PrintArea" hidden="1" oldHidden="1">
    <formula>'справка №4-ОСК'!$A$1:$N$38</formula>
    <oldFormula>'справка №4-ОСК'!$A$1:$N$38</oldFormula>
  </rdn>
  <rdn rId="0" localSheetId="6" customView="1" name="Z_0A831C37_A405_463B_890A_DDCEBEBCA565_.wvu.Cols" hidden="1" oldHidden="1">
    <formula>'справка №6'!$G:$Z</formula>
    <oldFormula>'справка №6'!$G:$Z</oldFormula>
  </rdn>
  <rdn rId="0" localSheetId="8" customView="1" name="Z_0A831C37_A405_463B_890A_DDCEBEBCA565_.wvu.PrintArea" hidden="1" oldHidden="1">
    <formula>'справка №8'!$1:$1048576</formula>
    <oldFormula>'справка №8'!$1:$1048576</oldFormula>
  </rdn>
  <rcv guid="{0A831C37-A405-463B-890A-DDCEBEBCA565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86"/>
  <sheetViews>
    <sheetView tabSelected="1" zoomScale="75" zoomScaleNormal="75" workbookViewId="0">
      <selection activeCell="C116" sqref="C116"/>
    </sheetView>
  </sheetViews>
  <sheetFormatPr defaultColWidth="9.33203125" defaultRowHeight="12.75"/>
  <cols>
    <col min="1" max="1" width="43.6640625" style="169" customWidth="1"/>
    <col min="2" max="2" width="9.83203125" style="169" customWidth="1"/>
    <col min="3" max="3" width="11.1640625" style="169" customWidth="1"/>
    <col min="4" max="4" width="14" style="169" customWidth="1"/>
    <col min="5" max="5" width="70.6640625" style="169" customWidth="1"/>
    <col min="6" max="6" width="9.5" style="174" customWidth="1"/>
    <col min="7" max="7" width="12.6640625" style="169" customWidth="1"/>
    <col min="8" max="8" width="18.6640625" style="175" customWidth="1"/>
    <col min="9" max="9" width="3.5" style="149" customWidth="1"/>
    <col min="10" max="16384" width="9.332031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84" t="s">
        <v>1</v>
      </c>
      <c r="B3" s="585"/>
      <c r="C3" s="585"/>
      <c r="D3" s="585"/>
      <c r="E3" s="462" t="s">
        <v>856</v>
      </c>
      <c r="F3" s="217" t="s">
        <v>2</v>
      </c>
      <c r="G3" s="172"/>
      <c r="H3" s="461">
        <v>104518621</v>
      </c>
    </row>
    <row r="4" spans="1:8" ht="15">
      <c r="A4" s="584" t="s">
        <v>3</v>
      </c>
      <c r="B4" s="590"/>
      <c r="C4" s="590"/>
      <c r="D4" s="590"/>
      <c r="E4" s="504" t="s">
        <v>857</v>
      </c>
      <c r="F4" s="586" t="s">
        <v>4</v>
      </c>
      <c r="G4" s="587"/>
      <c r="H4" s="461" t="s">
        <v>159</v>
      </c>
    </row>
    <row r="5" spans="1:8" ht="15">
      <c r="A5" s="584" t="s">
        <v>5</v>
      </c>
      <c r="B5" s="585"/>
      <c r="C5" s="585"/>
      <c r="D5" s="585"/>
      <c r="E5" s="505" t="s">
        <v>858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25.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10199</v>
      </c>
      <c r="D11" s="151">
        <v>10252</v>
      </c>
      <c r="E11" s="237" t="s">
        <v>22</v>
      </c>
      <c r="F11" s="242" t="s">
        <v>23</v>
      </c>
      <c r="G11" s="152">
        <v>1318</v>
      </c>
      <c r="H11" s="152">
        <v>1318</v>
      </c>
    </row>
    <row r="12" spans="1:8" ht="15">
      <c r="A12" s="235" t="s">
        <v>24</v>
      </c>
      <c r="B12" s="241" t="s">
        <v>25</v>
      </c>
      <c r="C12" s="151">
        <v>24891</v>
      </c>
      <c r="D12" s="151">
        <v>25997</v>
      </c>
      <c r="E12" s="237" t="s">
        <v>26</v>
      </c>
      <c r="F12" s="242" t="s">
        <v>27</v>
      </c>
      <c r="G12" s="153">
        <v>1318</v>
      </c>
      <c r="H12" s="153">
        <v>1318</v>
      </c>
    </row>
    <row r="13" spans="1:8" ht="15">
      <c r="A13" s="235" t="s">
        <v>28</v>
      </c>
      <c r="B13" s="241" t="s">
        <v>29</v>
      </c>
      <c r="C13" s="151">
        <v>113397</v>
      </c>
      <c r="D13" s="151">
        <v>117196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>
        <v>150977</v>
      </c>
      <c r="D14" s="151">
        <v>155706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315</v>
      </c>
      <c r="D15" s="151">
        <v>397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>
        <v>234</v>
      </c>
      <c r="D16" s="151">
        <v>292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15421</v>
      </c>
      <c r="D17" s="151">
        <v>15394</v>
      </c>
      <c r="E17" s="243" t="s">
        <v>46</v>
      </c>
      <c r="F17" s="245" t="s">
        <v>47</v>
      </c>
      <c r="G17" s="154">
        <f>G11+G14+G15+G16</f>
        <v>1318</v>
      </c>
      <c r="H17" s="154">
        <f>H11+H14+H15+H16</f>
        <v>1318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315434</v>
      </c>
      <c r="D19" s="155">
        <f>SUM(D11:D18)</f>
        <v>325234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>
        <v>-1233</v>
      </c>
      <c r="H20" s="158">
        <v>-1233</v>
      </c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70015</v>
      </c>
      <c r="H21" s="156">
        <f>SUM(H22:H24)</f>
        <v>70015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10</v>
      </c>
      <c r="D23" s="151">
        <v>10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>
        <v>327</v>
      </c>
      <c r="D24" s="151">
        <v>461</v>
      </c>
      <c r="E24" s="237" t="s">
        <v>72</v>
      </c>
      <c r="F24" s="242" t="s">
        <v>73</v>
      </c>
      <c r="G24" s="152">
        <v>70015</v>
      </c>
      <c r="H24" s="152">
        <v>70015</v>
      </c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68782</v>
      </c>
      <c r="H25" s="154">
        <f>H19+H20+H21</f>
        <v>68782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1</v>
      </c>
      <c r="D26" s="151">
        <v>1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338</v>
      </c>
      <c r="D27" s="155">
        <f>SUM(D23:D26)</f>
        <v>472</v>
      </c>
      <c r="E27" s="253" t="s">
        <v>83</v>
      </c>
      <c r="F27" s="242" t="s">
        <v>84</v>
      </c>
      <c r="G27" s="154">
        <f>SUM(G28:G30)</f>
        <v>223024</v>
      </c>
      <c r="H27" s="154">
        <f>SUM(H28:H30)</f>
        <v>197376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223024</v>
      </c>
      <c r="H28" s="152">
        <v>197376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/>
      <c r="H29" s="316"/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19225</v>
      </c>
      <c r="H31" s="152">
        <v>25648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242249</v>
      </c>
      <c r="H33" s="154">
        <f>H27+H31+H32</f>
        <v>223024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312349</v>
      </c>
      <c r="H36" s="154">
        <f>H25+H17+H33</f>
        <v>293124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46150</v>
      </c>
      <c r="D39" s="159">
        <f>D40+D41+D43</f>
        <v>46132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>
        <v>46150</v>
      </c>
      <c r="D41" s="151">
        <v>46132</v>
      </c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25.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46150</v>
      </c>
      <c r="D45" s="155">
        <f>D34+D39+D44</f>
        <v>46132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27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>
        <v>46466</v>
      </c>
      <c r="H52" s="152">
        <v>48004</v>
      </c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3301</v>
      </c>
      <c r="H53" s="152">
        <v>3301</v>
      </c>
    </row>
    <row r="54" spans="1:18" ht="27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>
        <v>276</v>
      </c>
      <c r="H54" s="152">
        <v>284</v>
      </c>
    </row>
    <row r="55" spans="1:18" ht="25.5">
      <c r="A55" s="269" t="s">
        <v>170</v>
      </c>
      <c r="B55" s="270" t="s">
        <v>171</v>
      </c>
      <c r="C55" s="155">
        <f>C19+C20+C21+C27+C32+C45+C51+C53+C54</f>
        <v>361922</v>
      </c>
      <c r="D55" s="155">
        <f>D19+D20+D21+D27+D32+D45+D51+D53+D54</f>
        <v>371838</v>
      </c>
      <c r="E55" s="237" t="s">
        <v>172</v>
      </c>
      <c r="F55" s="261" t="s">
        <v>173</v>
      </c>
      <c r="G55" s="154">
        <f>G49+G51+G52+G53+G54</f>
        <v>50043</v>
      </c>
      <c r="H55" s="154">
        <f>H49+H51+H52+H53+H54</f>
        <v>51589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7489</v>
      </c>
      <c r="D58" s="151">
        <v>7614</v>
      </c>
      <c r="E58" s="237" t="s">
        <v>127</v>
      </c>
      <c r="F58" s="272"/>
      <c r="G58" s="252"/>
      <c r="H58" s="154"/>
    </row>
    <row r="59" spans="1:18" ht="25.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16637</v>
      </c>
      <c r="H61" s="154">
        <f>SUM(H62:H68)</f>
        <v>24657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2197</v>
      </c>
      <c r="H62" s="152">
        <v>3043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7489</v>
      </c>
      <c r="D64" s="155">
        <f>SUM(D58:D63)</f>
        <v>7614</v>
      </c>
      <c r="E64" s="237" t="s">
        <v>200</v>
      </c>
      <c r="F64" s="242" t="s">
        <v>201</v>
      </c>
      <c r="G64" s="152">
        <v>8568</v>
      </c>
      <c r="H64" s="152">
        <v>15711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2974</v>
      </c>
      <c r="H66" s="152">
        <v>3036</v>
      </c>
    </row>
    <row r="67" spans="1:18" ht="15">
      <c r="A67" s="235" t="s">
        <v>207</v>
      </c>
      <c r="B67" s="241" t="s">
        <v>208</v>
      </c>
      <c r="C67" s="151">
        <v>29416</v>
      </c>
      <c r="D67" s="151">
        <v>34611</v>
      </c>
      <c r="E67" s="237" t="s">
        <v>209</v>
      </c>
      <c r="F67" s="242" t="s">
        <v>210</v>
      </c>
      <c r="G67" s="152">
        <v>1295</v>
      </c>
      <c r="H67" s="152">
        <v>1527</v>
      </c>
    </row>
    <row r="68" spans="1:18" ht="15">
      <c r="A68" s="235" t="s">
        <v>211</v>
      </c>
      <c r="B68" s="241" t="s">
        <v>212</v>
      </c>
      <c r="C68" s="151">
        <v>8046</v>
      </c>
      <c r="D68" s="151">
        <v>6572</v>
      </c>
      <c r="E68" s="237" t="s">
        <v>213</v>
      </c>
      <c r="F68" s="242" t="s">
        <v>214</v>
      </c>
      <c r="G68" s="152">
        <v>1603</v>
      </c>
      <c r="H68" s="152">
        <v>1340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1823</v>
      </c>
      <c r="H69" s="152">
        <v>1367</v>
      </c>
    </row>
    <row r="70" spans="1:18" ht="25.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56419</v>
      </c>
      <c r="H70" s="152">
        <v>66955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74879</v>
      </c>
      <c r="H71" s="161">
        <f>H59+H60+H61+H69+H70</f>
        <v>92979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356</v>
      </c>
      <c r="D72" s="151">
        <v>9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27">
      <c r="A74" s="235" t="s">
        <v>229</v>
      </c>
      <c r="B74" s="241" t="s">
        <v>230</v>
      </c>
      <c r="C74" s="151">
        <v>3854</v>
      </c>
      <c r="D74" s="151">
        <v>568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41672</v>
      </c>
      <c r="D75" s="155">
        <f>SUM(D67:D74)</f>
        <v>41760</v>
      </c>
      <c r="E75" s="251" t="s">
        <v>160</v>
      </c>
      <c r="F75" s="245" t="s">
        <v>234</v>
      </c>
      <c r="G75" s="152">
        <v>9249</v>
      </c>
      <c r="H75" s="152">
        <v>9249</v>
      </c>
      <c r="I75" s="290"/>
      <c r="J75" s="290"/>
      <c r="K75" s="290"/>
      <c r="L75" s="290"/>
      <c r="M75" s="290"/>
      <c r="N75" s="290"/>
      <c r="O75" s="290"/>
    </row>
    <row r="76" spans="1:18" ht="27">
      <c r="A76" s="235"/>
      <c r="B76" s="241"/>
      <c r="C76" s="252"/>
      <c r="D76" s="155"/>
      <c r="E76" s="237" t="s">
        <v>235</v>
      </c>
      <c r="F76" s="245" t="s">
        <v>236</v>
      </c>
      <c r="G76" s="152">
        <v>17</v>
      </c>
      <c r="H76" s="152">
        <v>17</v>
      </c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25.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84145</v>
      </c>
      <c r="H79" s="162">
        <f>H71+H74+H75+H76</f>
        <v>102245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>
        <v>21626</v>
      </c>
      <c r="D83" s="151">
        <v>21250</v>
      </c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21626</v>
      </c>
      <c r="D84" s="155">
        <f>D83+D82+D78</f>
        <v>21250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25.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9</v>
      </c>
      <c r="D87" s="151">
        <v>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12026</v>
      </c>
      <c r="D88" s="151">
        <v>3141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>
        <v>1171</v>
      </c>
      <c r="D89" s="151">
        <v>1176</v>
      </c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>
        <v>1</v>
      </c>
      <c r="D90" s="151">
        <v>1</v>
      </c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13207</v>
      </c>
      <c r="D91" s="155">
        <f>SUM(D87:D90)</f>
        <v>4322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621</v>
      </c>
      <c r="D92" s="151">
        <v>174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84615</v>
      </c>
      <c r="D93" s="155">
        <f>D64+D75+D84+D91+D92</f>
        <v>75120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26.25" thickBot="1">
      <c r="A94" s="448" t="s">
        <v>268</v>
      </c>
      <c r="B94" s="288" t="s">
        <v>269</v>
      </c>
      <c r="C94" s="164">
        <f>C93+C55</f>
        <v>446537</v>
      </c>
      <c r="D94" s="164">
        <f>D93+D55</f>
        <v>446958</v>
      </c>
      <c r="E94" s="449" t="s">
        <v>270</v>
      </c>
      <c r="F94" s="289" t="s">
        <v>271</v>
      </c>
      <c r="G94" s="165">
        <f>G36+G39+G55+G79</f>
        <v>446537</v>
      </c>
      <c r="H94" s="165">
        <f>H36+H39+H55+H79</f>
        <v>446958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860</v>
      </c>
      <c r="B98" s="432"/>
      <c r="C98" s="588" t="s">
        <v>862</v>
      </c>
      <c r="D98" s="588"/>
      <c r="E98" s="588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8"/>
      <c r="D100" s="589"/>
      <c r="E100" s="589"/>
    </row>
    <row r="101" spans="1:13" ht="14.25">
      <c r="E101" s="575" t="s">
        <v>863</v>
      </c>
      <c r="F101" s="575"/>
      <c r="G101" s="575"/>
    </row>
    <row r="102" spans="1:13" ht="15">
      <c r="C102" s="575"/>
      <c r="D102" s="576"/>
      <c r="E102" s="576"/>
    </row>
    <row r="103" spans="1:13" ht="15">
      <c r="C103" s="575"/>
      <c r="D103" s="576"/>
      <c r="E103" s="575" t="s">
        <v>864</v>
      </c>
      <c r="F103" s="575"/>
      <c r="G103" s="575"/>
    </row>
    <row r="104" spans="1:13">
      <c r="M104" s="157"/>
    </row>
    <row r="105" spans="1:13" ht="15">
      <c r="C105" s="575"/>
      <c r="D105" s="576"/>
      <c r="E105" s="576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customSheetViews>
    <customSheetView guid="{3E0E6334-8C12-4405-92FD-EA2F96DB8A0A}" scale="75">
      <selection activeCell="C116" sqref="C116"/>
      <pageMargins left="0.24" right="0.24" top="0.38" bottom="0.38" header="0.17" footer="0.17"/>
      <pageSetup paperSize="9" scale="49" fitToHeight="1000" orientation="portrait" horizontalDpi="300" verticalDpi="300" r:id="rId1"/>
      <headerFooter alignWithMargins="0">
        <oddHeader>&amp;R&amp;"Times New Roman Cyr,Regular"&amp;9СПРАВКА ПО ОБРАЗЕЦ  № 1</oddHeader>
      </headerFooter>
    </customSheetView>
    <customSheetView guid="{32F69895-A327-4B20-98E6-300C0785AB00}" scale="75" fitToPage="1" topLeftCell="A64">
      <selection activeCell="G64" sqref="G64"/>
      <pageMargins left="0.24" right="0.24" top="0.38" bottom="0.38" header="0.17" footer="0.17"/>
      <pageSetup paperSize="9" scale="58" fitToHeight="1000" orientation="portrait" horizontalDpi="300" verticalDpi="300" r:id="rId2"/>
      <headerFooter alignWithMargins="0">
        <oddHeader>&amp;R&amp;"Times New Roman Cyr,Regular"&amp;9СПРАВКА ПО ОБРАЗЕЦ  № 1</oddHeader>
      </headerFooter>
    </customSheetView>
    <customSheetView guid="{0A831C37-A405-463B-890A-DDCEBEBCA565}" scale="75" showPageBreaks="1" fitToPage="1" topLeftCell="A91">
      <selection activeCell="C116" sqref="C116"/>
      <pageMargins left="0.24" right="0.24" top="0.38" bottom="0.38" header="0.17" footer="0.17"/>
      <pageSetup paperSize="9" scale="53" fitToHeight="1000" orientation="portrait" horizontalDpi="300" verticalDpi="300" r:id="rId3"/>
      <headerFooter alignWithMargins="0">
        <oddHeader>&amp;R&amp;"Times New Roman Cyr,Regular"&amp;9СПРАВКА ПО ОБРАЗЕЦ  № 1</oddHeader>
      </headerFooter>
    </customSheetView>
    <customSheetView guid="{75C81071-208D-44E0-B734-5DA44EE956CA}" scale="75" showPageBreaks="1">
      <selection activeCell="C116" sqref="C116"/>
      <pageMargins left="0.24" right="0.24" top="0.38" bottom="0.38" header="0.17" footer="0.17"/>
      <pageSetup paperSize="9" scale="49" fitToHeight="1000" orientation="portrait" horizontalDpi="300" verticalDpi="300" r:id="rId4"/>
      <headerFooter alignWithMargins="0">
        <oddHeader>&amp;R&amp;"Times New Roman Cyr,Regular"&amp;9СПРАВКА ПО ОБРАЗЕЦ  № 1</oddHeader>
      </headerFooter>
    </customSheetView>
  </customSheetViews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49" fitToHeight="1000" orientation="portrait" horizontalDpi="300" verticalDpi="300" r:id="rId5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opLeftCell="A6" zoomScaleNormal="100" workbookViewId="0">
      <selection activeCell="E46" sqref="E46"/>
    </sheetView>
  </sheetViews>
  <sheetFormatPr defaultColWidth="9.33203125" defaultRowHeight="12"/>
  <cols>
    <col min="1" max="1" width="48.1640625" style="568" customWidth="1"/>
    <col min="2" max="2" width="12.1640625" style="568" customWidth="1"/>
    <col min="3" max="3" width="13" style="545" customWidth="1"/>
    <col min="4" max="4" width="12.6640625" style="545" customWidth="1"/>
    <col min="5" max="5" width="37.33203125" style="568" customWidth="1"/>
    <col min="6" max="6" width="9" style="568" customWidth="1"/>
    <col min="7" max="7" width="11.6640625" style="545" customWidth="1"/>
    <col min="8" max="8" width="13.1640625" style="545" customWidth="1"/>
    <col min="9" max="16384" width="9.332031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93" t="str">
        <f>'справка №1-БАЛАНС'!E3</f>
        <v>ЕНЕРГО - ПРО МРЕЖИ АД</v>
      </c>
      <c r="C2" s="593"/>
      <c r="D2" s="593"/>
      <c r="E2" s="593"/>
      <c r="F2" s="595" t="s">
        <v>2</v>
      </c>
      <c r="G2" s="595"/>
      <c r="H2" s="526">
        <f>'справка №1-БАЛАНС'!H3</f>
        <v>104518621</v>
      </c>
    </row>
    <row r="3" spans="1:18" ht="15">
      <c r="A3" s="467" t="s">
        <v>274</v>
      </c>
      <c r="B3" s="593" t="str">
        <f>'справка №1-БАЛАНС'!E4</f>
        <v>неконсолидиран</v>
      </c>
      <c r="C3" s="593"/>
      <c r="D3" s="593"/>
      <c r="E3" s="593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94" t="str">
        <f>'справка №1-БАЛАНС'!E5</f>
        <v>30.06.2016 г.</v>
      </c>
      <c r="C4" s="594"/>
      <c r="D4" s="594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>
      <c r="A9" s="298" t="s">
        <v>282</v>
      </c>
      <c r="B9" s="299" t="s">
        <v>283</v>
      </c>
      <c r="C9" s="46">
        <v>2395</v>
      </c>
      <c r="D9" s="46">
        <v>3058</v>
      </c>
      <c r="E9" s="298" t="s">
        <v>284</v>
      </c>
      <c r="F9" s="549" t="s">
        <v>285</v>
      </c>
      <c r="G9" s="550"/>
      <c r="H9" s="550"/>
    </row>
    <row r="10" spans="1:18">
      <c r="A10" s="298" t="s">
        <v>286</v>
      </c>
      <c r="B10" s="299" t="s">
        <v>287</v>
      </c>
      <c r="C10" s="46">
        <v>67256</v>
      </c>
      <c r="D10" s="46">
        <v>54030</v>
      </c>
      <c r="E10" s="298" t="s">
        <v>288</v>
      </c>
      <c r="F10" s="549" t="s">
        <v>289</v>
      </c>
      <c r="G10" s="550"/>
      <c r="H10" s="550"/>
    </row>
    <row r="11" spans="1:18">
      <c r="A11" s="298" t="s">
        <v>290</v>
      </c>
      <c r="B11" s="299" t="s">
        <v>291</v>
      </c>
      <c r="C11" s="46">
        <v>20628</v>
      </c>
      <c r="D11" s="46">
        <v>22771</v>
      </c>
      <c r="E11" s="300" t="s">
        <v>292</v>
      </c>
      <c r="F11" s="549" t="s">
        <v>293</v>
      </c>
      <c r="G11" s="550">
        <v>123057</v>
      </c>
      <c r="H11" s="550">
        <v>113964</v>
      </c>
    </row>
    <row r="12" spans="1:18">
      <c r="A12" s="298" t="s">
        <v>294</v>
      </c>
      <c r="B12" s="299" t="s">
        <v>295</v>
      </c>
      <c r="C12" s="46">
        <v>12385</v>
      </c>
      <c r="D12" s="46">
        <v>11723</v>
      </c>
      <c r="E12" s="300" t="s">
        <v>78</v>
      </c>
      <c r="F12" s="549" t="s">
        <v>296</v>
      </c>
      <c r="G12" s="550">
        <v>783</v>
      </c>
      <c r="H12" s="550">
        <v>634</v>
      </c>
    </row>
    <row r="13" spans="1:18">
      <c r="A13" s="298" t="s">
        <v>297</v>
      </c>
      <c r="B13" s="299" t="s">
        <v>298</v>
      </c>
      <c r="C13" s="46">
        <v>4423</v>
      </c>
      <c r="D13" s="46">
        <v>4551</v>
      </c>
      <c r="E13" s="301" t="s">
        <v>51</v>
      </c>
      <c r="F13" s="551" t="s">
        <v>299</v>
      </c>
      <c r="G13" s="548">
        <f>SUM(G9:G12)</f>
        <v>123840</v>
      </c>
      <c r="H13" s="548">
        <f>SUM(H9:H12)</f>
        <v>114598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24">
      <c r="A14" s="298" t="s">
        <v>300</v>
      </c>
      <c r="B14" s="299" t="s">
        <v>301</v>
      </c>
      <c r="C14" s="46"/>
      <c r="D14" s="46"/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/>
      <c r="D15" s="47"/>
      <c r="E15" s="296" t="s">
        <v>304</v>
      </c>
      <c r="F15" s="554" t="s">
        <v>305</v>
      </c>
      <c r="G15" s="550">
        <v>8</v>
      </c>
      <c r="H15" s="550">
        <v>9</v>
      </c>
    </row>
    <row r="16" spans="1:18">
      <c r="A16" s="298" t="s">
        <v>306</v>
      </c>
      <c r="B16" s="299" t="s">
        <v>307</v>
      </c>
      <c r="C16" s="47">
        <v>-1897</v>
      </c>
      <c r="D16" s="47">
        <v>7419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>
        <v>1810</v>
      </c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>
        <v>5032</v>
      </c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105190</v>
      </c>
      <c r="D19" s="49">
        <f>SUM(D9:D15)+D16</f>
        <v>103552</v>
      </c>
      <c r="E19" s="304" t="s">
        <v>316</v>
      </c>
      <c r="F19" s="552" t="s">
        <v>317</v>
      </c>
      <c r="G19" s="550">
        <v>1466</v>
      </c>
      <c r="H19" s="550">
        <v>1973</v>
      </c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845</v>
      </c>
      <c r="D22" s="46">
        <v>53</v>
      </c>
      <c r="E22" s="304" t="s">
        <v>325</v>
      </c>
      <c r="F22" s="552" t="s">
        <v>326</v>
      </c>
      <c r="G22" s="550"/>
      <c r="H22" s="550"/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 ht="24">
      <c r="A24" s="298" t="s">
        <v>331</v>
      </c>
      <c r="B24" s="305" t="s">
        <v>332</v>
      </c>
      <c r="C24" s="46"/>
      <c r="D24" s="46"/>
      <c r="E24" s="301" t="s">
        <v>103</v>
      </c>
      <c r="F24" s="554" t="s">
        <v>333</v>
      </c>
      <c r="G24" s="548">
        <f>SUM(G19:G23)</f>
        <v>1466</v>
      </c>
      <c r="H24" s="548">
        <f>SUM(H19:H23)</f>
        <v>1973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54</v>
      </c>
      <c r="D25" s="46">
        <v>60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899</v>
      </c>
      <c r="D26" s="49">
        <f>SUM(D22:D25)</f>
        <v>113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 ht="24">
      <c r="A28" s="127" t="s">
        <v>336</v>
      </c>
      <c r="B28" s="293" t="s">
        <v>337</v>
      </c>
      <c r="C28" s="50">
        <f>C26+C19</f>
        <v>106089</v>
      </c>
      <c r="D28" s="50">
        <f>D26+D19</f>
        <v>103665</v>
      </c>
      <c r="E28" s="127" t="s">
        <v>338</v>
      </c>
      <c r="F28" s="554" t="s">
        <v>339</v>
      </c>
      <c r="G28" s="548">
        <f>G13+G15+G24</f>
        <v>125314</v>
      </c>
      <c r="H28" s="548">
        <f>H13+H15+H24</f>
        <v>116580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19225</v>
      </c>
      <c r="D30" s="50">
        <f>IF((H28-D28)&gt;0,H28-D28,0)</f>
        <v>12915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847</v>
      </c>
      <c r="B31" s="306" t="s">
        <v>344</v>
      </c>
      <c r="C31" s="46"/>
      <c r="D31" s="46"/>
      <c r="E31" s="296" t="s">
        <v>850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106089</v>
      </c>
      <c r="D33" s="49">
        <f>D28-D31+D32</f>
        <v>103665</v>
      </c>
      <c r="E33" s="127" t="s">
        <v>352</v>
      </c>
      <c r="F33" s="554" t="s">
        <v>353</v>
      </c>
      <c r="G33" s="53">
        <f>G32-G31+G28</f>
        <v>125314</v>
      </c>
      <c r="H33" s="53">
        <f>H32-H31+H28</f>
        <v>116580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19225</v>
      </c>
      <c r="D34" s="50">
        <f>IF((H33-D33)&gt;0,H33-D33,0)</f>
        <v>12915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 ht="24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 ht="24">
      <c r="A39" s="312" t="s">
        <v>366</v>
      </c>
      <c r="B39" s="129" t="s">
        <v>367</v>
      </c>
      <c r="C39" s="460">
        <f>+IF((G33-C33-C35)&gt;0,G33-C33-C35,0)</f>
        <v>19225</v>
      </c>
      <c r="D39" s="460">
        <f>+IF((H33-D33-D35)&gt;0,H33-D33-D35,0)</f>
        <v>12915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19225</v>
      </c>
      <c r="D41" s="52">
        <f>IF(H39=0,IF(D39-D40&gt;0,D39-D40+H40,0),IF(H39-H40&lt;0,H40-H39+D39,0))</f>
        <v>12915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125314</v>
      </c>
      <c r="D42" s="53">
        <f>D33+D35+D39</f>
        <v>116580</v>
      </c>
      <c r="E42" s="128" t="s">
        <v>379</v>
      </c>
      <c r="F42" s="129" t="s">
        <v>380</v>
      </c>
      <c r="G42" s="53">
        <f>G39+G33</f>
        <v>125314</v>
      </c>
      <c r="H42" s="53">
        <f>H39+H33</f>
        <v>116580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96" t="s">
        <v>854</v>
      </c>
      <c r="B45" s="596"/>
      <c r="C45" s="596"/>
      <c r="D45" s="596"/>
      <c r="E45" s="596"/>
      <c r="F45" s="560"/>
      <c r="G45" s="425"/>
      <c r="H45" s="425"/>
    </row>
    <row r="46" spans="1:18">
      <c r="A46" s="314"/>
      <c r="B46" s="424"/>
      <c r="C46" s="425"/>
      <c r="D46" s="425"/>
      <c r="E46" s="577" t="s">
        <v>862</v>
      </c>
      <c r="F46" s="560"/>
      <c r="G46" s="425"/>
      <c r="H46" s="425"/>
    </row>
    <row r="47" spans="1:18">
      <c r="A47" s="314"/>
      <c r="B47" s="424"/>
      <c r="C47" s="427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861</v>
      </c>
      <c r="C48" s="582"/>
      <c r="D48" s="591"/>
      <c r="E48" s="591"/>
      <c r="F48" s="591"/>
      <c r="G48" s="591"/>
      <c r="H48" s="591"/>
      <c r="I48" s="544"/>
      <c r="J48" s="544"/>
      <c r="K48" s="544"/>
      <c r="L48" s="544"/>
      <c r="M48" s="544"/>
      <c r="N48" s="544"/>
      <c r="O48" s="544"/>
    </row>
    <row r="49" spans="1:8" ht="24">
      <c r="A49" s="561"/>
      <c r="B49" s="562"/>
      <c r="C49" s="425"/>
      <c r="D49" s="425"/>
      <c r="E49" s="428" t="s">
        <v>863</v>
      </c>
      <c r="F49" s="560"/>
      <c r="G49" s="563"/>
      <c r="H49" s="563"/>
    </row>
    <row r="50" spans="1:8" ht="12.75" customHeight="1">
      <c r="A50" s="561"/>
      <c r="B50" s="562"/>
      <c r="C50" s="428"/>
      <c r="D50" s="592"/>
      <c r="E50" s="592"/>
      <c r="F50" s="592"/>
      <c r="G50" s="592"/>
      <c r="H50" s="592"/>
    </row>
    <row r="51" spans="1:8">
      <c r="A51" s="564"/>
      <c r="B51" s="560"/>
      <c r="C51" s="425"/>
      <c r="D51" s="425"/>
      <c r="E51" s="428" t="s">
        <v>864</v>
      </c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customSheetViews>
    <customSheetView guid="{3E0E6334-8C12-4405-92FD-EA2F96DB8A0A}" topLeftCell="A6">
      <selection activeCell="E46" sqref="E46"/>
      <pageMargins left="0.31496062992125984" right="0.23622047244094491" top="0.98425196850393704" bottom="0.98425196850393704" header="0.51181102362204722" footer="0.51181102362204722"/>
      <pageSetup paperSize="9" scale="63" orientation="portrait" verticalDpi="300" r:id="rId1"/>
      <headerFooter alignWithMargins="0">
        <oddHeader>&amp;R&amp;"Times New Roman Cyr,Regular"&amp;9СПРАВКА ПО ОБРАЗЕЦ  № 2</oddHeader>
      </headerFooter>
    </customSheetView>
    <customSheetView guid="{32F69895-A327-4B20-98E6-300C0785AB00}" topLeftCell="A34">
      <selection activeCell="A45" sqref="A45:E45"/>
      <pageMargins left="0.31496062992125984" right="0.23622047244094491" top="0.98425196850393704" bottom="0.98425196850393704" header="0.51181102362204722" footer="0.51181102362204722"/>
      <pageSetup paperSize="9" scale="65" orientation="portrait" verticalDpi="300" r:id="rId2"/>
      <headerFooter alignWithMargins="0">
        <oddHeader>&amp;R&amp;"Times New Roman Cyr,Regular"&amp;9СПРАВКА ПО ОБРАЗЕЦ  № 2</oddHeader>
      </headerFooter>
    </customSheetView>
    <customSheetView guid="{0A831C37-A405-463B-890A-DDCEBEBCA565}" topLeftCell="A37">
      <selection activeCell="E46" sqref="E46"/>
      <pageMargins left="0.31496062992125984" right="0.23622047244094491" top="0.98425196850393704" bottom="0.98425196850393704" header="0.51181102362204722" footer="0.51181102362204722"/>
      <pageSetup paperSize="9" scale="65" orientation="portrait" verticalDpi="300" r:id="rId3"/>
      <headerFooter alignWithMargins="0">
        <oddHeader>&amp;R&amp;"Times New Roman Cyr,Regular"&amp;9СПРАВКА ПО ОБРАЗЕЦ  № 2</oddHeader>
      </headerFooter>
    </customSheetView>
    <customSheetView guid="{75C81071-208D-44E0-B734-5DA44EE956CA}" topLeftCell="A6">
      <selection activeCell="E46" sqref="E46"/>
      <pageMargins left="0.31496062992125984" right="0.23622047244094491" top="0.98425196850393704" bottom="0.98425196850393704" header="0.51181102362204722" footer="0.51181102362204722"/>
      <pageSetup paperSize="9" scale="63" orientation="portrait" verticalDpi="300" r:id="rId4"/>
      <headerFooter alignWithMargins="0">
        <oddHeader>&amp;R&amp;"Times New Roman Cyr,Regular"&amp;9СПРАВКА ПО ОБРАЗЕЦ  № 2</oddHeader>
      </headerFooter>
    </customSheetView>
  </customSheetViews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disablePrompts="1"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verticalDpi="300" r:id="rId5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8" zoomScaleNormal="100" workbookViewId="0">
      <selection activeCell="D47" sqref="D47"/>
    </sheetView>
  </sheetViews>
  <sheetFormatPr defaultColWidth="9.33203125" defaultRowHeight="12"/>
  <cols>
    <col min="1" max="1" width="69.83203125" style="131" customWidth="1"/>
    <col min="2" max="2" width="36.1640625" style="131" customWidth="1"/>
    <col min="3" max="3" width="22.1640625" style="543" customWidth="1"/>
    <col min="4" max="4" width="21.33203125" style="543" customWidth="1"/>
    <col min="5" max="5" width="10.1640625" style="131" customWidth="1"/>
    <col min="6" max="6" width="12" style="131" customWidth="1"/>
    <col min="7" max="16384" width="9.332031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382</v>
      </c>
      <c r="B4" s="470" t="str">
        <f>'справка №1-БАЛАНС'!E3</f>
        <v>ЕНЕРГО - ПРО МРЕЖИ АД</v>
      </c>
      <c r="C4" s="541" t="s">
        <v>2</v>
      </c>
      <c r="D4" s="541">
        <f>'справка №1-БАЛАНС'!H3</f>
        <v>104518621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30.06.2016 г.</v>
      </c>
      <c r="C6" s="472"/>
      <c r="D6" s="473" t="s">
        <v>275</v>
      </c>
      <c r="F6" s="325"/>
    </row>
    <row r="7" spans="1:13" ht="33.75" customHeight="1">
      <c r="A7" s="326" t="s">
        <v>383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157419</v>
      </c>
      <c r="D10" s="54">
        <v>173322</v>
      </c>
      <c r="E10" s="130"/>
      <c r="F10" s="130"/>
    </row>
    <row r="11" spans="1:13">
      <c r="A11" s="332" t="s">
        <v>387</v>
      </c>
      <c r="B11" s="333" t="s">
        <v>388</v>
      </c>
      <c r="C11" s="54">
        <v>-113126</v>
      </c>
      <c r="D11" s="54">
        <v>-113999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 ht="24">
      <c r="A12" s="332" t="s">
        <v>389</v>
      </c>
      <c r="B12" s="333" t="s">
        <v>390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-16480</v>
      </c>
      <c r="D13" s="54">
        <v>-16409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>
        <v>-9330</v>
      </c>
      <c r="D14" s="54">
        <v>-10598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>
        <v>-1358</v>
      </c>
      <c r="D15" s="54">
        <v>-1234</v>
      </c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>
        <v>1036</v>
      </c>
      <c r="D16" s="54">
        <v>53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 ht="24">
      <c r="A17" s="332" t="s">
        <v>399</v>
      </c>
      <c r="B17" s="333" t="s">
        <v>400</v>
      </c>
      <c r="C17" s="54">
        <f>-844-7</f>
        <v>-851</v>
      </c>
      <c r="D17" s="54">
        <v>-6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/>
      <c r="D18" s="54">
        <v>-1</v>
      </c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/>
      <c r="D19" s="54"/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17310</v>
      </c>
      <c r="D20" s="55">
        <f>SUM(D10:D19)</f>
        <v>31128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>
        <v>-8457</v>
      </c>
      <c r="D22" s="54">
        <v>-7143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>
        <v>37</v>
      </c>
      <c r="D23" s="54">
        <v>3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-8420</v>
      </c>
      <c r="D32" s="55">
        <f>SUM(D22:D31)</f>
        <v>-7140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/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/>
      <c r="D36" s="54"/>
      <c r="E36" s="130"/>
      <c r="F36" s="130"/>
    </row>
    <row r="37" spans="1:8">
      <c r="A37" s="332" t="s">
        <v>436</v>
      </c>
      <c r="B37" s="333" t="s">
        <v>437</v>
      </c>
      <c r="C37" s="54"/>
      <c r="D37" s="54"/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/>
      <c r="D39" s="54"/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/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0</v>
      </c>
      <c r="D42" s="55">
        <f>SUM(D34:D41)</f>
        <v>0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8890</v>
      </c>
      <c r="D43" s="55">
        <f>D42+D32+D20</f>
        <v>23988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3146</v>
      </c>
      <c r="D44" s="132">
        <v>35955</v>
      </c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12036</v>
      </c>
      <c r="D45" s="55">
        <f>D44+D43</f>
        <v>59943</v>
      </c>
      <c r="E45" s="130"/>
      <c r="F45" s="130"/>
      <c r="G45" s="133"/>
      <c r="H45" s="133"/>
    </row>
    <row r="46" spans="1:8">
      <c r="A46" s="332" t="s">
        <v>454</v>
      </c>
      <c r="B46" s="338" t="s">
        <v>455</v>
      </c>
      <c r="C46" s="56">
        <v>12036</v>
      </c>
      <c r="D46" s="56">
        <v>59943</v>
      </c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tr">
        <f>'справка №1-БАЛАНС'!A98</f>
        <v>Дата на съставяне: 26.07.2016 г.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862</v>
      </c>
      <c r="C50" s="597"/>
      <c r="D50" s="597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863</v>
      </c>
      <c r="C52" s="597" t="s">
        <v>864</v>
      </c>
      <c r="D52" s="597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customSheetViews>
    <customSheetView guid="{3E0E6334-8C12-4405-92FD-EA2F96DB8A0A}" showAutoFilter="1" topLeftCell="A8">
      <selection activeCell="D47" sqref="D47"/>
      <pageMargins left="0.74803149606299213" right="0.74803149606299213" top="1.1023622047244095" bottom="0.98425196850393704" header="0.51181102362204722" footer="0.51181102362204722"/>
      <printOptions horizontalCentered="1"/>
      <pageSetup paperSize="9" scale="51" orientation="portrait" verticalDpi="300" r:id="rId1"/>
      <headerFooter alignWithMargins="0">
        <oddHeader>&amp;R&amp;"Times New Roman Cyr,Regular"&amp;9СПРАВКА  ПО ОБРАЗЕЦ №  3</oddHeader>
      </headerFooter>
      <autoFilter ref="A8:D47"/>
    </customSheetView>
    <customSheetView guid="{32F69895-A327-4B20-98E6-300C0785AB00}" showAutoFilter="1" topLeftCell="A4">
      <selection activeCell="C18" sqref="C18"/>
      <pageMargins left="0.74803149606299213" right="0.74803149606299213" top="1.1023622047244095" bottom="0.98425196850393704" header="0.51181102362204722" footer="0.51181102362204722"/>
      <printOptions horizontalCentered="1"/>
      <pageSetup paperSize="9" scale="75" orientation="portrait" verticalDpi="300" r:id="rId2"/>
      <headerFooter alignWithMargins="0">
        <oddHeader>&amp;R&amp;"Times New Roman Cyr,Regular"&amp;9СПРАВКА  ПО ОБРАЗЕЦ №  3</oddHeader>
      </headerFooter>
      <autoFilter ref="A8:D47"/>
    </customSheetView>
    <customSheetView guid="{0A831C37-A405-463B-890A-DDCEBEBCA565}" showAutoFilter="1" topLeftCell="A43">
      <selection activeCell="C52" sqref="C52:D52"/>
      <pageMargins left="0.74803149606299213" right="0.74803149606299213" top="1.1023622047244095" bottom="0.98425196850393704" header="0.51181102362204722" footer="0.51181102362204722"/>
      <printOptions horizontalCentered="1"/>
      <pageSetup paperSize="9" scale="75" orientation="portrait" verticalDpi="300" r:id="rId3"/>
      <headerFooter alignWithMargins="0">
        <oddHeader>&amp;R&amp;"Times New Roman Cyr,Regular"&amp;9СПРАВКА  ПО ОБРАЗЕЦ №  3</oddHeader>
      </headerFooter>
      <autoFilter ref="A8:D47"/>
    </customSheetView>
    <customSheetView guid="{75C81071-208D-44E0-B734-5DA44EE956CA}" showAutoFilter="1" topLeftCell="A8">
      <selection activeCell="D47" sqref="D47"/>
      <pageMargins left="0.74803149606299213" right="0.74803149606299213" top="1.1023622047244095" bottom="0.98425196850393704" header="0.51181102362204722" footer="0.51181102362204722"/>
      <printOptions horizontalCentered="1"/>
      <pageSetup paperSize="9" scale="51" orientation="portrait" verticalDpi="300" r:id="rId4"/>
      <headerFooter alignWithMargins="0">
        <oddHeader>&amp;R&amp;"Times New Roman Cyr,Regular"&amp;9СПРАВКА  ПО ОБРАЗЕЦ №  3</oddHeader>
      </headerFooter>
      <autoFilter ref="A8:D47"/>
    </customSheetView>
  </customSheetViews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51" orientation="portrait" verticalDpi="300" r:id="rId5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topLeftCell="A5" zoomScaleNormal="100" workbookViewId="0">
      <selection activeCell="J37" sqref="J37:J39"/>
    </sheetView>
  </sheetViews>
  <sheetFormatPr defaultColWidth="9.33203125" defaultRowHeight="12"/>
  <cols>
    <col min="1" max="1" width="48.5" style="539" customWidth="1"/>
    <col min="2" max="2" width="8.33203125" style="540" customWidth="1"/>
    <col min="3" max="3" width="9.1640625" style="2" customWidth="1"/>
    <col min="4" max="4" width="9.33203125" style="2" customWidth="1"/>
    <col min="5" max="5" width="8.6640625" style="2" customWidth="1"/>
    <col min="6" max="6" width="7.5" style="2" customWidth="1"/>
    <col min="7" max="7" width="9.6640625" style="2" customWidth="1"/>
    <col min="8" max="8" width="7.5" style="2" customWidth="1"/>
    <col min="9" max="9" width="8.33203125" style="2" customWidth="1"/>
    <col min="10" max="10" width="8" style="2" customWidth="1"/>
    <col min="11" max="11" width="11.1640625" style="2" customWidth="1"/>
    <col min="12" max="12" width="12.83203125" style="2" customWidth="1"/>
    <col min="13" max="13" width="15.83203125" style="2" customWidth="1"/>
    <col min="14" max="14" width="11" style="2" customWidth="1"/>
    <col min="15" max="16384" width="9.33203125" style="2"/>
  </cols>
  <sheetData>
    <row r="1" spans="1:23" s="532" customFormat="1" ht="24" customHeight="1">
      <c r="A1" s="598" t="s">
        <v>458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8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600" t="str">
        <f>'справка №1-БАЛАНС'!E3</f>
        <v>ЕНЕРГО - ПРО МРЕЖИ АД</v>
      </c>
      <c r="C3" s="600"/>
      <c r="D3" s="600"/>
      <c r="E3" s="600"/>
      <c r="F3" s="600"/>
      <c r="G3" s="600"/>
      <c r="H3" s="600"/>
      <c r="I3" s="600"/>
      <c r="J3" s="476"/>
      <c r="K3" s="602" t="s">
        <v>2</v>
      </c>
      <c r="L3" s="602"/>
      <c r="M3" s="478">
        <f>'справка №1-БАЛАНС'!H3</f>
        <v>104518621</v>
      </c>
      <c r="N3" s="2"/>
    </row>
    <row r="4" spans="1:23" s="532" customFormat="1" ht="13.5" customHeight="1">
      <c r="A4" s="467" t="s">
        <v>459</v>
      </c>
      <c r="B4" s="600" t="str">
        <f>'справка №1-БАЛАНС'!E4</f>
        <v>неконсолидиран</v>
      </c>
      <c r="C4" s="600"/>
      <c r="D4" s="600"/>
      <c r="E4" s="600"/>
      <c r="F4" s="600"/>
      <c r="G4" s="600"/>
      <c r="H4" s="600"/>
      <c r="I4" s="600"/>
      <c r="J4" s="136"/>
      <c r="K4" s="603" t="s">
        <v>4</v>
      </c>
      <c r="L4" s="603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604" t="str">
        <f>'справка №1-БАЛАНС'!E5</f>
        <v>30.06.2016 г.</v>
      </c>
      <c r="C5" s="604"/>
      <c r="D5" s="604"/>
      <c r="E5" s="604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3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476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477</v>
      </c>
      <c r="L10" s="8" t="s">
        <v>111</v>
      </c>
      <c r="M10" s="9" t="s">
        <v>119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1318</v>
      </c>
      <c r="D11" s="58">
        <f>'справка №1-БАЛАНС'!H19</f>
        <v>0</v>
      </c>
      <c r="E11" s="58">
        <f>'справка №1-БАЛАНС'!H20</f>
        <v>-1233</v>
      </c>
      <c r="F11" s="58">
        <f>'справка №1-БАЛАНС'!H22</f>
        <v>0</v>
      </c>
      <c r="G11" s="58">
        <f>'справка №1-БАЛАНС'!H23</f>
        <v>0</v>
      </c>
      <c r="H11" s="60">
        <v>70015</v>
      </c>
      <c r="I11" s="58">
        <f>'справка №1-БАЛАНС'!H28+'справка №1-БАЛАНС'!H31</f>
        <v>223024</v>
      </c>
      <c r="J11" s="58">
        <f>'справка №1-БАЛАНС'!H29+'справка №1-БАЛАНС'!H32</f>
        <v>0</v>
      </c>
      <c r="K11" s="60"/>
      <c r="L11" s="344">
        <f>SUM(C11:K11)</f>
        <v>293124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1318</v>
      </c>
      <c r="D15" s="61">
        <f t="shared" ref="D15:M15" si="2">D11+D12</f>
        <v>0</v>
      </c>
      <c r="E15" s="61">
        <f t="shared" si="2"/>
        <v>-1233</v>
      </c>
      <c r="F15" s="61">
        <f t="shared" si="2"/>
        <v>0</v>
      </c>
      <c r="G15" s="61">
        <f t="shared" si="2"/>
        <v>0</v>
      </c>
      <c r="H15" s="61">
        <f t="shared" si="2"/>
        <v>70015</v>
      </c>
      <c r="I15" s="61">
        <f t="shared" si="2"/>
        <v>223024</v>
      </c>
      <c r="J15" s="61">
        <f t="shared" si="2"/>
        <v>0</v>
      </c>
      <c r="K15" s="61">
        <f t="shared" si="2"/>
        <v>0</v>
      </c>
      <c r="L15" s="344">
        <f t="shared" si="1"/>
        <v>293124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19225</v>
      </c>
      <c r="J16" s="345">
        <f>+'справка №1-БАЛАНС'!G32</f>
        <v>0</v>
      </c>
      <c r="K16" s="60"/>
      <c r="L16" s="344">
        <f t="shared" si="1"/>
        <v>19225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1318</v>
      </c>
      <c r="D29" s="59">
        <f t="shared" ref="D29:M29" si="6">D17+D20+D21+D24+D28+D27+D15+D16</f>
        <v>0</v>
      </c>
      <c r="E29" s="59">
        <f t="shared" si="6"/>
        <v>-1233</v>
      </c>
      <c r="F29" s="59">
        <f t="shared" si="6"/>
        <v>0</v>
      </c>
      <c r="G29" s="59">
        <f t="shared" si="6"/>
        <v>0</v>
      </c>
      <c r="H29" s="59">
        <f t="shared" si="6"/>
        <v>70015</v>
      </c>
      <c r="I29" s="59">
        <f t="shared" si="6"/>
        <v>242249</v>
      </c>
      <c r="J29" s="59">
        <f t="shared" si="6"/>
        <v>0</v>
      </c>
      <c r="K29" s="59">
        <f t="shared" si="6"/>
        <v>0</v>
      </c>
      <c r="L29" s="344">
        <f t="shared" si="1"/>
        <v>312349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1318</v>
      </c>
      <c r="D32" s="59">
        <f t="shared" si="7"/>
        <v>0</v>
      </c>
      <c r="E32" s="59">
        <f t="shared" si="7"/>
        <v>-1233</v>
      </c>
      <c r="F32" s="59">
        <f t="shared" si="7"/>
        <v>0</v>
      </c>
      <c r="G32" s="59">
        <f t="shared" si="7"/>
        <v>0</v>
      </c>
      <c r="H32" s="59">
        <f t="shared" si="7"/>
        <v>70015</v>
      </c>
      <c r="I32" s="59">
        <f t="shared" si="7"/>
        <v>242249</v>
      </c>
      <c r="J32" s="59">
        <f t="shared" si="7"/>
        <v>0</v>
      </c>
      <c r="K32" s="59">
        <f t="shared" si="7"/>
        <v>0</v>
      </c>
      <c r="L32" s="344">
        <f t="shared" si="1"/>
        <v>312349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601" t="s">
        <v>855</v>
      </c>
      <c r="B35" s="601"/>
      <c r="C35" s="601"/>
      <c r="D35" s="601"/>
      <c r="E35" s="601"/>
      <c r="F35" s="601"/>
      <c r="G35" s="601"/>
      <c r="H35" s="601"/>
      <c r="I35" s="601"/>
      <c r="J35" s="601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5" t="s">
        <v>862</v>
      </c>
      <c r="D37" s="14"/>
      <c r="E37" s="14"/>
      <c r="F37" s="14"/>
      <c r="G37" s="14"/>
      <c r="H37" s="14"/>
      <c r="I37" s="14"/>
      <c r="J37" s="15" t="s">
        <v>863</v>
      </c>
      <c r="K37" s="14"/>
      <c r="L37" s="348"/>
      <c r="M37" s="348"/>
      <c r="N37" s="11"/>
    </row>
    <row r="38" spans="1:14">
      <c r="A38" s="454" t="str">
        <f>'справка №1-БАЛАНС'!A98</f>
        <v>Дата на съставяне: 26.07.2016 г.</v>
      </c>
      <c r="B38" s="19"/>
      <c r="C38" s="15"/>
      <c r="D38" s="599"/>
      <c r="E38" s="599"/>
      <c r="F38" s="599"/>
      <c r="G38" s="599"/>
      <c r="H38" s="599"/>
      <c r="I38" s="599"/>
      <c r="J38" s="538"/>
      <c r="K38" s="15"/>
      <c r="L38" s="599"/>
      <c r="M38" s="599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15" t="s">
        <v>864</v>
      </c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customSheetViews>
    <customSheetView guid="{3E0E6334-8C12-4405-92FD-EA2F96DB8A0A}" topLeftCell="A5">
      <selection activeCell="J37" sqref="J37:J39"/>
      <pageMargins left="0.35" right="0.32" top="0.78740157480314965" bottom="0.43307086614173229" header="0.35433070866141736" footer="0.23622047244094491"/>
      <printOptions horizontalCentered="1"/>
      <pageSetup paperSize="9" scale="80" orientation="landscape" verticalDpi="300" r:id="rId1"/>
      <headerFooter alignWithMargins="0">
        <oddHeader>&amp;R&amp;"Times New Roman Cyr,Regular"&amp;9СПРАВКА ПО ОБРАЗЕЦ  № 4</oddHeader>
      </headerFooter>
    </customSheetView>
    <customSheetView guid="{32F69895-A327-4B20-98E6-300C0785AB00}" topLeftCell="A22">
      <selection activeCell="I16" sqref="I16"/>
      <pageMargins left="0.35" right="0.32" top="0.78740157480314965" bottom="0.43307086614173229" header="0.35433070866141736" footer="0.23622047244094491"/>
      <printOptions horizontalCentered="1"/>
      <pageSetup paperSize="9" scale="80" orientation="landscape" verticalDpi="300" r:id="rId2"/>
      <headerFooter alignWithMargins="0">
        <oddHeader>&amp;R&amp;"Times New Roman Cyr,Regular"&amp;9СПРАВКА ПО ОБРАЗЕЦ  № 4</oddHeader>
      </headerFooter>
    </customSheetView>
    <customSheetView guid="{0A831C37-A405-463B-890A-DDCEBEBCA565}" topLeftCell="A34">
      <selection activeCell="J37" sqref="J37:J39"/>
      <pageMargins left="0.35" right="0.32" top="0.78740157480314965" bottom="0.43307086614173229" header="0.35433070866141736" footer="0.23622047244094491"/>
      <printOptions horizontalCentered="1"/>
      <pageSetup paperSize="9" scale="80" orientation="landscape" verticalDpi="300" r:id="rId3"/>
      <headerFooter alignWithMargins="0">
        <oddHeader>&amp;R&amp;"Times New Roman Cyr,Regular"&amp;9СПРАВКА ПО ОБРАЗЕЦ  № 4</oddHeader>
      </headerFooter>
    </customSheetView>
    <customSheetView guid="{75C81071-208D-44E0-B734-5DA44EE956CA}" topLeftCell="A5">
      <selection activeCell="J37" sqref="J37:J39"/>
      <pageMargins left="0.35" right="0.32" top="0.78740157480314965" bottom="0.43307086614173229" header="0.35433070866141736" footer="0.23622047244094491"/>
      <printOptions horizontalCentered="1"/>
      <pageSetup paperSize="9" scale="80" orientation="landscape" verticalDpi="300" r:id="rId4"/>
      <headerFooter alignWithMargins="0">
        <oddHeader>&amp;R&amp;"Times New Roman Cyr,Regular"&amp;9СПРАВКА ПО ОБРАЗЕЦ  № 4</oddHeader>
      </headerFooter>
    </customSheetView>
  </customSheetViews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5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F37" zoomScaleNormal="100" workbookViewId="0">
      <selection activeCell="O46" sqref="O46"/>
    </sheetView>
  </sheetViews>
  <sheetFormatPr defaultColWidth="10.6640625" defaultRowHeight="12"/>
  <cols>
    <col min="1" max="1" width="4.1640625" style="22" customWidth="1"/>
    <col min="2" max="2" width="31" style="22" customWidth="1"/>
    <col min="3" max="3" width="9.33203125" style="22" customWidth="1"/>
    <col min="4" max="6" width="9.5" style="22" customWidth="1"/>
    <col min="7" max="7" width="8.83203125" style="22" customWidth="1"/>
    <col min="8" max="8" width="15" style="22" customWidth="1"/>
    <col min="9" max="9" width="11" style="22" customWidth="1"/>
    <col min="10" max="10" width="12.5" style="22" customWidth="1"/>
    <col min="11" max="11" width="9.33203125" style="22" customWidth="1"/>
    <col min="12" max="12" width="10.6640625" style="22" customWidth="1"/>
    <col min="13" max="13" width="9.6640625" style="22" customWidth="1"/>
    <col min="14" max="14" width="8.5" style="22" customWidth="1"/>
    <col min="15" max="15" width="13.83203125" style="22" customWidth="1"/>
    <col min="16" max="16" width="12.1640625" style="22" customWidth="1"/>
    <col min="17" max="17" width="13.1640625" style="22" customWidth="1"/>
    <col min="18" max="18" width="11.33203125" style="22" customWidth="1"/>
    <col min="19" max="16384" width="10.6640625" style="22"/>
  </cols>
  <sheetData>
    <row r="1" spans="1:28">
      <c r="A1" s="349"/>
      <c r="B1" s="350" t="s">
        <v>520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15" t="s">
        <v>382</v>
      </c>
      <c r="B2" s="616"/>
      <c r="C2" s="617" t="str">
        <f>'справка №1-БАЛАНС'!E3</f>
        <v>ЕНЕРГО - ПРО МРЕЖИ АД</v>
      </c>
      <c r="D2" s="617"/>
      <c r="E2" s="617"/>
      <c r="F2" s="617"/>
      <c r="G2" s="617"/>
      <c r="H2" s="617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104518621</v>
      </c>
      <c r="P2" s="483"/>
      <c r="Q2" s="483"/>
      <c r="R2" s="526"/>
    </row>
    <row r="3" spans="1:28" ht="15">
      <c r="A3" s="615" t="s">
        <v>5</v>
      </c>
      <c r="B3" s="616"/>
      <c r="C3" s="618" t="str">
        <f>'справка №1-БАЛАНС'!E5</f>
        <v>30.06.2016 г.</v>
      </c>
      <c r="D3" s="618"/>
      <c r="E3" s="618"/>
      <c r="F3" s="485"/>
      <c r="G3" s="485"/>
      <c r="H3" s="485"/>
      <c r="I3" s="485"/>
      <c r="J3" s="485"/>
      <c r="K3" s="485"/>
      <c r="L3" s="485"/>
      <c r="M3" s="608" t="s">
        <v>4</v>
      </c>
      <c r="N3" s="608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521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522</v>
      </c>
    </row>
    <row r="5" spans="1:28" s="100" customFormat="1" ht="30.75" customHeight="1">
      <c r="A5" s="609" t="s">
        <v>462</v>
      </c>
      <c r="B5" s="610"/>
      <c r="C5" s="613" t="s">
        <v>8</v>
      </c>
      <c r="D5" s="357" t="s">
        <v>523</v>
      </c>
      <c r="E5" s="357"/>
      <c r="F5" s="357"/>
      <c r="G5" s="357"/>
      <c r="H5" s="357" t="s">
        <v>524</v>
      </c>
      <c r="I5" s="357"/>
      <c r="J5" s="606" t="s">
        <v>525</v>
      </c>
      <c r="K5" s="357" t="s">
        <v>526</v>
      </c>
      <c r="L5" s="357"/>
      <c r="M5" s="357"/>
      <c r="N5" s="357"/>
      <c r="O5" s="357" t="s">
        <v>524</v>
      </c>
      <c r="P5" s="357"/>
      <c r="Q5" s="606" t="s">
        <v>527</v>
      </c>
      <c r="R5" s="606" t="s">
        <v>528</v>
      </c>
    </row>
    <row r="6" spans="1:28" s="100" customFormat="1" ht="60">
      <c r="A6" s="611"/>
      <c r="B6" s="612"/>
      <c r="C6" s="614"/>
      <c r="D6" s="358" t="s">
        <v>529</v>
      </c>
      <c r="E6" s="358" t="s">
        <v>530</v>
      </c>
      <c r="F6" s="358" t="s">
        <v>531</v>
      </c>
      <c r="G6" s="358" t="s">
        <v>532</v>
      </c>
      <c r="H6" s="358" t="s">
        <v>533</v>
      </c>
      <c r="I6" s="358" t="s">
        <v>534</v>
      </c>
      <c r="J6" s="607"/>
      <c r="K6" s="358" t="s">
        <v>529</v>
      </c>
      <c r="L6" s="358" t="s">
        <v>535</v>
      </c>
      <c r="M6" s="358" t="s">
        <v>536</v>
      </c>
      <c r="N6" s="358" t="s">
        <v>537</v>
      </c>
      <c r="O6" s="358" t="s">
        <v>533</v>
      </c>
      <c r="P6" s="358" t="s">
        <v>534</v>
      </c>
      <c r="Q6" s="607"/>
      <c r="R6" s="607"/>
    </row>
    <row r="7" spans="1:28" s="100" customFormat="1">
      <c r="A7" s="360" t="s">
        <v>538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539</v>
      </c>
      <c r="B8" s="363" t="s">
        <v>540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541</v>
      </c>
      <c r="B9" s="366" t="s">
        <v>542</v>
      </c>
      <c r="C9" s="367" t="s">
        <v>543</v>
      </c>
      <c r="D9" s="189">
        <v>11314</v>
      </c>
      <c r="E9" s="189"/>
      <c r="F9" s="189">
        <v>20</v>
      </c>
      <c r="G9" s="74">
        <f>D9+E9-F9</f>
        <v>11294</v>
      </c>
      <c r="H9" s="65"/>
      <c r="I9" s="65"/>
      <c r="J9" s="74">
        <f>G9+H9-I9</f>
        <v>11294</v>
      </c>
      <c r="K9" s="65">
        <v>1062</v>
      </c>
      <c r="L9" s="65">
        <v>33</v>
      </c>
      <c r="M9" s="65"/>
      <c r="N9" s="74">
        <f>K9+L9-M9</f>
        <v>1095</v>
      </c>
      <c r="O9" s="65"/>
      <c r="P9" s="65"/>
      <c r="Q9" s="74">
        <f t="shared" ref="Q9:Q15" si="0">N9+O9-P9</f>
        <v>1095</v>
      </c>
      <c r="R9" s="74">
        <f t="shared" ref="R9:R15" si="1">J9-Q9</f>
        <v>10199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544</v>
      </c>
      <c r="B10" s="366" t="s">
        <v>545</v>
      </c>
      <c r="C10" s="367" t="s">
        <v>546</v>
      </c>
      <c r="D10" s="189">
        <v>55080</v>
      </c>
      <c r="E10" s="189">
        <v>185</v>
      </c>
      <c r="F10" s="189"/>
      <c r="G10" s="74">
        <f t="shared" ref="G10:G39" si="2">D10+E10-F10</f>
        <v>55265</v>
      </c>
      <c r="H10" s="65"/>
      <c r="I10" s="65"/>
      <c r="J10" s="74">
        <f t="shared" ref="J10:J39" si="3">G10+H10-I10</f>
        <v>55265</v>
      </c>
      <c r="K10" s="65">
        <v>29083</v>
      </c>
      <c r="L10" s="65">
        <v>1291</v>
      </c>
      <c r="M10" s="65"/>
      <c r="N10" s="74">
        <f t="shared" ref="N10:N39" si="4">K10+L10-M10</f>
        <v>30374</v>
      </c>
      <c r="O10" s="65"/>
      <c r="P10" s="65"/>
      <c r="Q10" s="74">
        <f t="shared" si="0"/>
        <v>30374</v>
      </c>
      <c r="R10" s="74">
        <f t="shared" si="1"/>
        <v>24891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547</v>
      </c>
      <c r="B11" s="366" t="s">
        <v>548</v>
      </c>
      <c r="C11" s="367" t="s">
        <v>549</v>
      </c>
      <c r="D11" s="189">
        <v>370353</v>
      </c>
      <c r="E11" s="189">
        <v>8780</v>
      </c>
      <c r="F11" s="189">
        <v>135</v>
      </c>
      <c r="G11" s="74">
        <f t="shared" si="2"/>
        <v>378998</v>
      </c>
      <c r="H11" s="65"/>
      <c r="I11" s="65"/>
      <c r="J11" s="74">
        <f t="shared" si="3"/>
        <v>378998</v>
      </c>
      <c r="K11" s="65">
        <v>253157</v>
      </c>
      <c r="L11" s="65">
        <v>12579</v>
      </c>
      <c r="M11" s="65">
        <v>135</v>
      </c>
      <c r="N11" s="74">
        <f t="shared" si="4"/>
        <v>265601</v>
      </c>
      <c r="O11" s="65"/>
      <c r="P11" s="65"/>
      <c r="Q11" s="74">
        <f t="shared" si="0"/>
        <v>265601</v>
      </c>
      <c r="R11" s="74">
        <f t="shared" si="1"/>
        <v>113397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550</v>
      </c>
      <c r="B12" s="366" t="s">
        <v>551</v>
      </c>
      <c r="C12" s="367" t="s">
        <v>552</v>
      </c>
      <c r="D12" s="189">
        <v>341765</v>
      </c>
      <c r="E12" s="189">
        <v>1710</v>
      </c>
      <c r="F12" s="189">
        <v>83</v>
      </c>
      <c r="G12" s="74">
        <f t="shared" si="2"/>
        <v>343392</v>
      </c>
      <c r="H12" s="65"/>
      <c r="I12" s="65"/>
      <c r="J12" s="74">
        <f t="shared" si="3"/>
        <v>343392</v>
      </c>
      <c r="K12" s="65">
        <v>186059</v>
      </c>
      <c r="L12" s="65">
        <v>6440</v>
      </c>
      <c r="M12" s="65">
        <v>84</v>
      </c>
      <c r="N12" s="74">
        <f t="shared" si="4"/>
        <v>192415</v>
      </c>
      <c r="O12" s="65"/>
      <c r="P12" s="65"/>
      <c r="Q12" s="74">
        <f t="shared" si="0"/>
        <v>192415</v>
      </c>
      <c r="R12" s="74">
        <f t="shared" si="1"/>
        <v>150977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553</v>
      </c>
      <c r="B13" s="366" t="s">
        <v>554</v>
      </c>
      <c r="C13" s="367" t="s">
        <v>555</v>
      </c>
      <c r="D13" s="189">
        <v>22941</v>
      </c>
      <c r="E13" s="189"/>
      <c r="F13" s="189">
        <v>293</v>
      </c>
      <c r="G13" s="74">
        <f t="shared" si="2"/>
        <v>22648</v>
      </c>
      <c r="H13" s="65"/>
      <c r="I13" s="65"/>
      <c r="J13" s="74">
        <f t="shared" si="3"/>
        <v>22648</v>
      </c>
      <c r="K13" s="65">
        <v>22544</v>
      </c>
      <c r="L13" s="65">
        <v>82</v>
      </c>
      <c r="M13" s="65">
        <v>293</v>
      </c>
      <c r="N13" s="74">
        <f t="shared" si="4"/>
        <v>22333</v>
      </c>
      <c r="O13" s="65"/>
      <c r="P13" s="65"/>
      <c r="Q13" s="74">
        <f t="shared" si="0"/>
        <v>22333</v>
      </c>
      <c r="R13" s="74">
        <f t="shared" si="1"/>
        <v>315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556</v>
      </c>
      <c r="B14" s="366" t="s">
        <v>557</v>
      </c>
      <c r="C14" s="367" t="s">
        <v>558</v>
      </c>
      <c r="D14" s="189">
        <v>1488</v>
      </c>
      <c r="E14" s="189">
        <v>10</v>
      </c>
      <c r="F14" s="189"/>
      <c r="G14" s="74">
        <f t="shared" si="2"/>
        <v>1498</v>
      </c>
      <c r="H14" s="65"/>
      <c r="I14" s="65"/>
      <c r="J14" s="74">
        <f t="shared" si="3"/>
        <v>1498</v>
      </c>
      <c r="K14" s="65">
        <v>1196</v>
      </c>
      <c r="L14" s="65">
        <v>68</v>
      </c>
      <c r="M14" s="65"/>
      <c r="N14" s="74">
        <f t="shared" si="4"/>
        <v>1264</v>
      </c>
      <c r="O14" s="65"/>
      <c r="P14" s="65"/>
      <c r="Q14" s="74">
        <f t="shared" si="0"/>
        <v>1264</v>
      </c>
      <c r="R14" s="74">
        <f t="shared" si="1"/>
        <v>234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36">
      <c r="A15" s="455" t="s">
        <v>851</v>
      </c>
      <c r="B15" s="374" t="s">
        <v>852</v>
      </c>
      <c r="C15" s="456" t="s">
        <v>853</v>
      </c>
      <c r="D15" s="457">
        <v>15394</v>
      </c>
      <c r="E15" s="457">
        <v>10532</v>
      </c>
      <c r="F15" s="457">
        <v>10505</v>
      </c>
      <c r="G15" s="74">
        <f t="shared" si="2"/>
        <v>15421</v>
      </c>
      <c r="H15" s="458"/>
      <c r="I15" s="458"/>
      <c r="J15" s="74">
        <f t="shared" si="3"/>
        <v>15421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15421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559</v>
      </c>
      <c r="B16" s="193" t="s">
        <v>560</v>
      </c>
      <c r="C16" s="367" t="s">
        <v>561</v>
      </c>
      <c r="D16" s="189">
        <v>4</v>
      </c>
      <c r="E16" s="189"/>
      <c r="F16" s="189"/>
      <c r="G16" s="74">
        <f t="shared" si="2"/>
        <v>4</v>
      </c>
      <c r="H16" s="65"/>
      <c r="I16" s="65"/>
      <c r="J16" s="74">
        <f t="shared" si="3"/>
        <v>4</v>
      </c>
      <c r="K16" s="65">
        <v>4</v>
      </c>
      <c r="L16" s="65"/>
      <c r="M16" s="65"/>
      <c r="N16" s="74">
        <f t="shared" si="4"/>
        <v>4</v>
      </c>
      <c r="O16" s="65"/>
      <c r="P16" s="65"/>
      <c r="Q16" s="74">
        <f t="shared" ref="Q16:Q25" si="5">N16+O16-P16</f>
        <v>4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562</v>
      </c>
      <c r="C17" s="369" t="s">
        <v>563</v>
      </c>
      <c r="D17" s="194">
        <f>SUM(D9:D16)</f>
        <v>818339</v>
      </c>
      <c r="E17" s="194">
        <f>SUM(E9:E16)</f>
        <v>21217</v>
      </c>
      <c r="F17" s="194">
        <f>SUM(F9:F16)</f>
        <v>11036</v>
      </c>
      <c r="G17" s="74">
        <f t="shared" si="2"/>
        <v>828520</v>
      </c>
      <c r="H17" s="75">
        <f>SUM(H9:H16)</f>
        <v>0</v>
      </c>
      <c r="I17" s="75">
        <f>SUM(I9:I16)</f>
        <v>0</v>
      </c>
      <c r="J17" s="74">
        <f t="shared" si="3"/>
        <v>828520</v>
      </c>
      <c r="K17" s="75">
        <f>SUM(K9:K16)</f>
        <v>493105</v>
      </c>
      <c r="L17" s="75">
        <f>SUM(L9:L16)</f>
        <v>20493</v>
      </c>
      <c r="M17" s="75">
        <f>SUM(M9:M16)</f>
        <v>512</v>
      </c>
      <c r="N17" s="74">
        <f t="shared" si="4"/>
        <v>513086</v>
      </c>
      <c r="O17" s="75">
        <f>SUM(O9:O16)</f>
        <v>0</v>
      </c>
      <c r="P17" s="75">
        <f>SUM(P9:P16)</f>
        <v>0</v>
      </c>
      <c r="Q17" s="74">
        <f t="shared" si="5"/>
        <v>513086</v>
      </c>
      <c r="R17" s="74">
        <f t="shared" si="6"/>
        <v>315434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564</v>
      </c>
      <c r="B18" s="371" t="s">
        <v>565</v>
      </c>
      <c r="C18" s="369" t="s">
        <v>566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567</v>
      </c>
      <c r="B19" s="371" t="s">
        <v>568</v>
      </c>
      <c r="C19" s="369" t="s">
        <v>569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570</v>
      </c>
      <c r="B20" s="363" t="s">
        <v>571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541</v>
      </c>
      <c r="B21" s="366" t="s">
        <v>572</v>
      </c>
      <c r="C21" s="367" t="s">
        <v>573</v>
      </c>
      <c r="D21" s="189">
        <v>16</v>
      </c>
      <c r="E21" s="189"/>
      <c r="F21" s="189"/>
      <c r="G21" s="74">
        <f t="shared" si="2"/>
        <v>16</v>
      </c>
      <c r="H21" s="65"/>
      <c r="I21" s="65"/>
      <c r="J21" s="74">
        <f t="shared" si="3"/>
        <v>16</v>
      </c>
      <c r="K21" s="65">
        <v>6</v>
      </c>
      <c r="L21" s="65"/>
      <c r="M21" s="65"/>
      <c r="N21" s="74">
        <f t="shared" si="4"/>
        <v>6</v>
      </c>
      <c r="O21" s="65"/>
      <c r="P21" s="65"/>
      <c r="Q21" s="74">
        <f t="shared" si="5"/>
        <v>6</v>
      </c>
      <c r="R21" s="74">
        <f t="shared" si="6"/>
        <v>10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544</v>
      </c>
      <c r="B22" s="366" t="s">
        <v>574</v>
      </c>
      <c r="C22" s="367" t="s">
        <v>575</v>
      </c>
      <c r="D22" s="189">
        <v>2591</v>
      </c>
      <c r="E22" s="189">
        <v>1</v>
      </c>
      <c r="F22" s="189"/>
      <c r="G22" s="74">
        <f t="shared" si="2"/>
        <v>2592</v>
      </c>
      <c r="H22" s="65"/>
      <c r="I22" s="65"/>
      <c r="J22" s="74">
        <f t="shared" si="3"/>
        <v>2592</v>
      </c>
      <c r="K22" s="65">
        <v>2130</v>
      </c>
      <c r="L22" s="65">
        <v>135</v>
      </c>
      <c r="M22" s="65"/>
      <c r="N22" s="74">
        <f t="shared" si="4"/>
        <v>2265</v>
      </c>
      <c r="O22" s="65"/>
      <c r="P22" s="65"/>
      <c r="Q22" s="74">
        <f t="shared" si="5"/>
        <v>2265</v>
      </c>
      <c r="R22" s="74">
        <f t="shared" si="6"/>
        <v>327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547</v>
      </c>
      <c r="B23" s="374" t="s">
        <v>576</v>
      </c>
      <c r="C23" s="367" t="s">
        <v>577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550</v>
      </c>
      <c r="B24" s="375" t="s">
        <v>560</v>
      </c>
      <c r="C24" s="367" t="s">
        <v>578</v>
      </c>
      <c r="D24" s="189">
        <v>42</v>
      </c>
      <c r="E24" s="189"/>
      <c r="F24" s="189"/>
      <c r="G24" s="74">
        <f t="shared" si="2"/>
        <v>42</v>
      </c>
      <c r="H24" s="65"/>
      <c r="I24" s="65"/>
      <c r="J24" s="74">
        <f t="shared" si="3"/>
        <v>42</v>
      </c>
      <c r="K24" s="65">
        <v>41</v>
      </c>
      <c r="L24" s="65"/>
      <c r="M24" s="65"/>
      <c r="N24" s="74">
        <f t="shared" si="4"/>
        <v>41</v>
      </c>
      <c r="O24" s="65"/>
      <c r="P24" s="65"/>
      <c r="Q24" s="74">
        <f t="shared" si="5"/>
        <v>41</v>
      </c>
      <c r="R24" s="74">
        <f t="shared" si="6"/>
        <v>1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834</v>
      </c>
      <c r="C25" s="376" t="s">
        <v>580</v>
      </c>
      <c r="D25" s="190">
        <f>SUM(D21:D24)</f>
        <v>2649</v>
      </c>
      <c r="E25" s="190">
        <f t="shared" ref="E25:P25" si="7">SUM(E21:E24)</f>
        <v>1</v>
      </c>
      <c r="F25" s="190">
        <f t="shared" si="7"/>
        <v>0</v>
      </c>
      <c r="G25" s="67">
        <f t="shared" si="2"/>
        <v>2650</v>
      </c>
      <c r="H25" s="66">
        <f t="shared" si="7"/>
        <v>0</v>
      </c>
      <c r="I25" s="66">
        <f t="shared" si="7"/>
        <v>0</v>
      </c>
      <c r="J25" s="67">
        <f t="shared" si="3"/>
        <v>2650</v>
      </c>
      <c r="K25" s="66">
        <f t="shared" si="7"/>
        <v>2177</v>
      </c>
      <c r="L25" s="66">
        <f t="shared" si="7"/>
        <v>135</v>
      </c>
      <c r="M25" s="66">
        <f t="shared" si="7"/>
        <v>0</v>
      </c>
      <c r="N25" s="67">
        <f t="shared" si="4"/>
        <v>2312</v>
      </c>
      <c r="O25" s="66">
        <f t="shared" si="7"/>
        <v>0</v>
      </c>
      <c r="P25" s="66">
        <f t="shared" si="7"/>
        <v>0</v>
      </c>
      <c r="Q25" s="67">
        <f t="shared" si="5"/>
        <v>2312</v>
      </c>
      <c r="R25" s="67">
        <f t="shared" si="6"/>
        <v>338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581</v>
      </c>
      <c r="B26" s="377" t="s">
        <v>582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541</v>
      </c>
      <c r="B27" s="379" t="s">
        <v>848</v>
      </c>
      <c r="C27" s="380" t="s">
        <v>583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584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585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586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587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 ht="24">
      <c r="A32" s="366" t="s">
        <v>544</v>
      </c>
      <c r="B32" s="379" t="s">
        <v>588</v>
      </c>
      <c r="C32" s="367" t="s">
        <v>589</v>
      </c>
      <c r="D32" s="193">
        <f>SUM(D33:D36)</f>
        <v>46132</v>
      </c>
      <c r="E32" s="193">
        <f t="shared" ref="E32:P32" si="11">SUM(E33:E36)</f>
        <v>18</v>
      </c>
      <c r="F32" s="193">
        <f t="shared" si="11"/>
        <v>0</v>
      </c>
      <c r="G32" s="74">
        <f t="shared" si="2"/>
        <v>46150</v>
      </c>
      <c r="H32" s="73">
        <f t="shared" si="11"/>
        <v>0</v>
      </c>
      <c r="I32" s="73">
        <f t="shared" si="11"/>
        <v>0</v>
      </c>
      <c r="J32" s="74">
        <f t="shared" si="3"/>
        <v>46150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46150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590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591</v>
      </c>
      <c r="C34" s="367" t="s">
        <v>592</v>
      </c>
      <c r="D34" s="189">
        <v>46132</v>
      </c>
      <c r="E34" s="189">
        <v>18</v>
      </c>
      <c r="F34" s="189"/>
      <c r="G34" s="74">
        <f t="shared" si="2"/>
        <v>46150</v>
      </c>
      <c r="H34" s="72"/>
      <c r="I34" s="72"/>
      <c r="J34" s="74">
        <f t="shared" si="3"/>
        <v>46150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46150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593</v>
      </c>
      <c r="C35" s="367" t="s">
        <v>594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595</v>
      </c>
      <c r="C36" s="367" t="s">
        <v>596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547</v>
      </c>
      <c r="B37" s="381" t="s">
        <v>560</v>
      </c>
      <c r="C37" s="367" t="s">
        <v>597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849</v>
      </c>
      <c r="C38" s="369" t="s">
        <v>599</v>
      </c>
      <c r="D38" s="194">
        <f>D27+D32+D37</f>
        <v>46132</v>
      </c>
      <c r="E38" s="194">
        <f t="shared" ref="E38:P38" si="12">E27+E32+E37</f>
        <v>18</v>
      </c>
      <c r="F38" s="194">
        <f t="shared" si="12"/>
        <v>0</v>
      </c>
      <c r="G38" s="74">
        <f t="shared" si="2"/>
        <v>46150</v>
      </c>
      <c r="H38" s="75">
        <f t="shared" si="12"/>
        <v>0</v>
      </c>
      <c r="I38" s="75">
        <f t="shared" si="12"/>
        <v>0</v>
      </c>
      <c r="J38" s="74">
        <f t="shared" si="3"/>
        <v>46150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46150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600</v>
      </c>
      <c r="B39" s="370" t="s">
        <v>601</v>
      </c>
      <c r="C39" s="369" t="s">
        <v>602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603</v>
      </c>
      <c r="C40" s="359" t="s">
        <v>604</v>
      </c>
      <c r="D40" s="438">
        <f>D17+D18+D19+D25+D38+D39</f>
        <v>867120</v>
      </c>
      <c r="E40" s="438">
        <f>E17+E18+E19+E25+E38+E39</f>
        <v>21236</v>
      </c>
      <c r="F40" s="438">
        <f t="shared" ref="F40:R40" si="13">F17+F18+F19+F25+F38+F39</f>
        <v>11036</v>
      </c>
      <c r="G40" s="438">
        <f t="shared" si="13"/>
        <v>877320</v>
      </c>
      <c r="H40" s="438">
        <f t="shared" si="13"/>
        <v>0</v>
      </c>
      <c r="I40" s="438">
        <f t="shared" si="13"/>
        <v>0</v>
      </c>
      <c r="J40" s="438">
        <f t="shared" si="13"/>
        <v>877320</v>
      </c>
      <c r="K40" s="438">
        <f t="shared" si="13"/>
        <v>495282</v>
      </c>
      <c r="L40" s="438">
        <f t="shared" si="13"/>
        <v>20628</v>
      </c>
      <c r="M40" s="438">
        <f t="shared" si="13"/>
        <v>512</v>
      </c>
      <c r="N40" s="438">
        <f t="shared" si="13"/>
        <v>515398</v>
      </c>
      <c r="O40" s="438">
        <f t="shared" si="13"/>
        <v>0</v>
      </c>
      <c r="P40" s="438">
        <f t="shared" si="13"/>
        <v>0</v>
      </c>
      <c r="Q40" s="438">
        <f t="shared" si="13"/>
        <v>515398</v>
      </c>
      <c r="R40" s="438">
        <f t="shared" si="13"/>
        <v>361922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605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tr">
        <f>'справка №1-БАЛАНС'!A98</f>
        <v>Дата на съставяне: 26.07.2016 г.</v>
      </c>
      <c r="C44" s="354"/>
      <c r="D44" s="355"/>
      <c r="E44" s="355"/>
      <c r="F44" s="355"/>
      <c r="G44" s="351"/>
      <c r="H44" s="583" t="s">
        <v>865</v>
      </c>
      <c r="I44" s="356"/>
      <c r="J44" s="356"/>
      <c r="K44" s="605"/>
      <c r="L44" s="605"/>
      <c r="M44" s="605"/>
      <c r="N44" s="605"/>
      <c r="O44" s="15" t="s">
        <v>863</v>
      </c>
      <c r="P44" s="579"/>
      <c r="Q44" s="579"/>
      <c r="R44" s="579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538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15" t="s">
        <v>864</v>
      </c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578"/>
      <c r="P47" s="579"/>
      <c r="Q47" s="579"/>
      <c r="R47" s="57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customSheetViews>
    <customSheetView guid="{3E0E6334-8C12-4405-92FD-EA2F96DB8A0A}" fitToPage="1" topLeftCell="F37">
      <selection activeCell="O46" sqref="O46"/>
      <pageMargins left="0.55118110236220474" right="0.35433070866141736" top="0.37" bottom="0.51181102362204722" header="0.17" footer="0.51181102362204722"/>
      <pageSetup paperSize="9" scale="67" fitToHeight="1000" orientation="landscape" horizontalDpi="300" verticalDpi="300" r:id="rId1"/>
      <headerFooter alignWithMargins="0">
        <oddHeader>&amp;R&amp;"Times New Roman Cyr,Regular"&amp;9СПРАВКА ПО ОБРАЗЕЦ  № 5</oddHeader>
      </headerFooter>
    </customSheetView>
    <customSheetView guid="{32F69895-A327-4B20-98E6-300C0785AB00}" fitToPage="1" topLeftCell="G22">
      <selection activeCell="M29" sqref="M29"/>
      <pageMargins left="0.55118110236220474" right="0.35433070866141736" top="0.37" bottom="0.51181102362204722" header="0.17" footer="0.51181102362204722"/>
      <pageSetup paperSize="9" scale="74" fitToHeight="1000" orientation="landscape" horizontalDpi="300" verticalDpi="300" r:id="rId2"/>
      <headerFooter alignWithMargins="0">
        <oddHeader>&amp;R&amp;"Times New Roman Cyr,Regular"&amp;9СПРАВКА ПО ОБРАЗЕЦ  № 5</oddHeader>
      </headerFooter>
    </customSheetView>
    <customSheetView guid="{0A831C37-A405-463B-890A-DDCEBEBCA565}" fitToPage="1" topLeftCell="F37">
      <selection activeCell="O46" sqref="O46"/>
      <pageMargins left="0.55118110236220474" right="0.35433070866141736" top="0.37" bottom="0.51181102362204722" header="0.17" footer="0.51181102362204722"/>
      <pageSetup paperSize="9" scale="74" fitToHeight="1000" orientation="landscape" horizontalDpi="300" verticalDpi="300" r:id="rId3"/>
      <headerFooter alignWithMargins="0">
        <oddHeader>&amp;R&amp;"Times New Roman Cyr,Regular"&amp;9СПРАВКА ПО ОБРАЗЕЦ  № 5</oddHeader>
      </headerFooter>
    </customSheetView>
    <customSheetView guid="{75C81071-208D-44E0-B734-5DA44EE956CA}" fitToPage="1" topLeftCell="F37">
      <selection activeCell="O46" sqref="O46"/>
      <pageMargins left="0.55118110236220474" right="0.35433070866141736" top="0.37" bottom="0.51181102362204722" header="0.17" footer="0.51181102362204722"/>
      <pageSetup paperSize="9" scale="67" fitToHeight="1000" orientation="landscape" horizontalDpi="300" verticalDpi="300" r:id="rId4"/>
      <headerFooter alignWithMargins="0">
        <oddHeader>&amp;R&amp;"Times New Roman Cyr,Regular"&amp;9СПРАВКА ПО ОБРАЗЕЦ  № 5</oddHeader>
      </headerFooter>
    </customSheetView>
  </customSheetViews>
  <mergeCells count="11">
    <mergeCell ref="A2:B2"/>
    <mergeCell ref="C2:H2"/>
    <mergeCell ref="A3:B3"/>
    <mergeCell ref="C3:E3"/>
    <mergeCell ref="Q5:Q6"/>
    <mergeCell ref="K44:N44"/>
    <mergeCell ref="R5:R6"/>
    <mergeCell ref="J5:J6"/>
    <mergeCell ref="M3:N3"/>
    <mergeCell ref="A5:B6"/>
    <mergeCell ref="C5:C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5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100" zoomScaleNormal="100" workbookViewId="0">
      <selection activeCell="C113" sqref="C113"/>
    </sheetView>
  </sheetViews>
  <sheetFormatPr defaultColWidth="10.6640625" defaultRowHeight="12"/>
  <cols>
    <col min="1" max="1" width="39.1640625" style="22" customWidth="1"/>
    <col min="2" max="2" width="10.5" style="102" customWidth="1"/>
    <col min="3" max="3" width="22.6640625" style="22" customWidth="1"/>
    <col min="4" max="4" width="21.33203125" style="22" customWidth="1"/>
    <col min="5" max="5" width="13.1640625" style="22" customWidth="1"/>
    <col min="6" max="6" width="14.83203125" style="22" customWidth="1"/>
    <col min="7" max="26" width="10.6640625" style="22" hidden="1" customWidth="1"/>
    <col min="27" max="16384" width="10.6640625" style="22"/>
  </cols>
  <sheetData>
    <row r="1" spans="1:15" ht="24" customHeight="1">
      <c r="A1" s="622" t="s">
        <v>606</v>
      </c>
      <c r="B1" s="622"/>
      <c r="C1" s="622"/>
      <c r="D1" s="622"/>
      <c r="E1" s="622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382</v>
      </c>
      <c r="B3" s="625" t="str">
        <f>'справка №1-БАЛАНС'!E3</f>
        <v>ЕНЕРГО - ПРО МРЕЖИ АД</v>
      </c>
      <c r="C3" s="626"/>
      <c r="D3" s="526" t="s">
        <v>2</v>
      </c>
      <c r="E3" s="107">
        <f>'справка №1-БАЛАНС'!H3</f>
        <v>104518621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23" t="str">
        <f>'справка №1-БАЛАНС'!E5</f>
        <v>30.06.2016 г.</v>
      </c>
      <c r="C4" s="624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607</v>
      </c>
      <c r="B5" s="496"/>
      <c r="C5" s="497"/>
      <c r="D5" s="107"/>
      <c r="E5" s="498" t="s">
        <v>608</v>
      </c>
    </row>
    <row r="6" spans="1:15" s="100" customFormat="1" ht="24">
      <c r="A6" s="389" t="s">
        <v>462</v>
      </c>
      <c r="B6" s="390" t="s">
        <v>8</v>
      </c>
      <c r="C6" s="391" t="s">
        <v>609</v>
      </c>
      <c r="D6" s="138" t="s">
        <v>610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611</v>
      </c>
      <c r="E7" s="124" t="s">
        <v>612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613</v>
      </c>
      <c r="B9" s="394" t="s">
        <v>614</v>
      </c>
      <c r="C9" s="108"/>
      <c r="D9" s="108"/>
      <c r="E9" s="120">
        <f>C9-D9</f>
        <v>0</v>
      </c>
      <c r="F9" s="106"/>
    </row>
    <row r="10" spans="1:15" ht="24">
      <c r="A10" s="393" t="s">
        <v>615</v>
      </c>
      <c r="B10" s="395"/>
      <c r="C10" s="104"/>
      <c r="D10" s="104"/>
      <c r="E10" s="120"/>
      <c r="F10" s="106"/>
    </row>
    <row r="11" spans="1:15" ht="24">
      <c r="A11" s="396" t="s">
        <v>616</v>
      </c>
      <c r="B11" s="397" t="s">
        <v>617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618</v>
      </c>
      <c r="B12" s="397" t="s">
        <v>619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620</v>
      </c>
      <c r="B13" s="397" t="s">
        <v>621</v>
      </c>
      <c r="C13" s="108"/>
      <c r="D13" s="108"/>
      <c r="E13" s="120">
        <f t="shared" si="0"/>
        <v>0</v>
      </c>
      <c r="F13" s="106"/>
    </row>
    <row r="14" spans="1:15">
      <c r="A14" s="396" t="s">
        <v>622</v>
      </c>
      <c r="B14" s="397" t="s">
        <v>623</v>
      </c>
      <c r="C14" s="108"/>
      <c r="D14" s="108"/>
      <c r="E14" s="120">
        <f t="shared" si="0"/>
        <v>0</v>
      </c>
      <c r="F14" s="106"/>
    </row>
    <row r="15" spans="1:15" ht="24">
      <c r="A15" s="396" t="s">
        <v>624</v>
      </c>
      <c r="B15" s="397" t="s">
        <v>625</v>
      </c>
      <c r="C15" s="108"/>
      <c r="D15" s="108"/>
      <c r="E15" s="120">
        <f t="shared" si="0"/>
        <v>0</v>
      </c>
      <c r="F15" s="106"/>
    </row>
    <row r="16" spans="1:15">
      <c r="A16" s="396" t="s">
        <v>626</v>
      </c>
      <c r="B16" s="397" t="s">
        <v>627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628</v>
      </c>
      <c r="B17" s="397" t="s">
        <v>629</v>
      </c>
      <c r="C17" s="108"/>
      <c r="D17" s="108"/>
      <c r="E17" s="120">
        <f t="shared" si="0"/>
        <v>0</v>
      </c>
      <c r="F17" s="106"/>
    </row>
    <row r="18" spans="1:15">
      <c r="A18" s="396" t="s">
        <v>622</v>
      </c>
      <c r="B18" s="397" t="s">
        <v>630</v>
      </c>
      <c r="C18" s="108"/>
      <c r="D18" s="108"/>
      <c r="E18" s="120">
        <f t="shared" si="0"/>
        <v>0</v>
      </c>
      <c r="F18" s="106"/>
    </row>
    <row r="19" spans="1:15">
      <c r="A19" s="398" t="s">
        <v>631</v>
      </c>
      <c r="B19" s="394" t="s">
        <v>632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633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634</v>
      </c>
      <c r="B21" s="394" t="s">
        <v>635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 ht="24">
      <c r="A23" s="393" t="s">
        <v>636</v>
      </c>
      <c r="B23" s="399"/>
      <c r="C23" s="119"/>
      <c r="D23" s="104"/>
      <c r="E23" s="120"/>
      <c r="F23" s="106"/>
    </row>
    <row r="24" spans="1:15" ht="24">
      <c r="A24" s="396" t="s">
        <v>637</v>
      </c>
      <c r="B24" s="397" t="s">
        <v>638</v>
      </c>
      <c r="C24" s="119">
        <f>SUM(C25:C27)</f>
        <v>29416</v>
      </c>
      <c r="D24" s="119">
        <f>SUM(D25:D27)</f>
        <v>29416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639</v>
      </c>
      <c r="B25" s="397" t="s">
        <v>640</v>
      </c>
      <c r="C25" s="108"/>
      <c r="D25" s="108"/>
      <c r="E25" s="120">
        <f t="shared" si="0"/>
        <v>0</v>
      </c>
      <c r="F25" s="106"/>
    </row>
    <row r="26" spans="1:15">
      <c r="A26" s="396" t="s">
        <v>641</v>
      </c>
      <c r="B26" s="397" t="s">
        <v>642</v>
      </c>
      <c r="C26" s="108">
        <v>29416</v>
      </c>
      <c r="D26" s="108">
        <v>29416</v>
      </c>
      <c r="E26" s="120">
        <f t="shared" si="0"/>
        <v>0</v>
      </c>
      <c r="F26" s="106"/>
    </row>
    <row r="27" spans="1:15">
      <c r="A27" s="396" t="s">
        <v>643</v>
      </c>
      <c r="B27" s="397" t="s">
        <v>644</v>
      </c>
      <c r="C27" s="108"/>
      <c r="D27" s="108"/>
      <c r="E27" s="120">
        <f t="shared" si="0"/>
        <v>0</v>
      </c>
      <c r="F27" s="106"/>
    </row>
    <row r="28" spans="1:15">
      <c r="A28" s="396" t="s">
        <v>645</v>
      </c>
      <c r="B28" s="397" t="s">
        <v>646</v>
      </c>
      <c r="C28" s="108">
        <v>8046</v>
      </c>
      <c r="D28" s="108">
        <v>8046</v>
      </c>
      <c r="E28" s="120">
        <f t="shared" si="0"/>
        <v>0</v>
      </c>
      <c r="F28" s="106"/>
    </row>
    <row r="29" spans="1:15">
      <c r="A29" s="396" t="s">
        <v>647</v>
      </c>
      <c r="B29" s="397" t="s">
        <v>648</v>
      </c>
      <c r="C29" s="108"/>
      <c r="D29" s="108"/>
      <c r="E29" s="120">
        <f t="shared" si="0"/>
        <v>0</v>
      </c>
      <c r="F29" s="106"/>
    </row>
    <row r="30" spans="1:15" ht="24">
      <c r="A30" s="396" t="s">
        <v>649</v>
      </c>
      <c r="B30" s="397" t="s">
        <v>650</v>
      </c>
      <c r="C30" s="108"/>
      <c r="D30" s="108"/>
      <c r="E30" s="120">
        <f t="shared" si="0"/>
        <v>0</v>
      </c>
      <c r="F30" s="106"/>
    </row>
    <row r="31" spans="1:15">
      <c r="A31" s="396" t="s">
        <v>651</v>
      </c>
      <c r="B31" s="397" t="s">
        <v>652</v>
      </c>
      <c r="C31" s="108"/>
      <c r="D31" s="108"/>
      <c r="E31" s="120">
        <f t="shared" si="0"/>
        <v>0</v>
      </c>
      <c r="F31" s="106"/>
    </row>
    <row r="32" spans="1:15">
      <c r="A32" s="396" t="s">
        <v>653</v>
      </c>
      <c r="B32" s="397" t="s">
        <v>654</v>
      </c>
      <c r="C32" s="108"/>
      <c r="D32" s="108"/>
      <c r="E32" s="120">
        <f t="shared" si="0"/>
        <v>0</v>
      </c>
      <c r="F32" s="106"/>
    </row>
    <row r="33" spans="1:27">
      <c r="A33" s="396" t="s">
        <v>655</v>
      </c>
      <c r="B33" s="397" t="s">
        <v>656</v>
      </c>
      <c r="C33" s="105">
        <f>SUM(C34:C37)</f>
        <v>356</v>
      </c>
      <c r="D33" s="105">
        <f>SUM(D34:D37)</f>
        <v>356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657</v>
      </c>
      <c r="B34" s="397" t="s">
        <v>658</v>
      </c>
      <c r="C34" s="108">
        <v>300</v>
      </c>
      <c r="D34" s="108">
        <v>300</v>
      </c>
      <c r="E34" s="120">
        <f t="shared" si="0"/>
        <v>0</v>
      </c>
      <c r="F34" s="106"/>
    </row>
    <row r="35" spans="1:27">
      <c r="A35" s="396" t="s">
        <v>659</v>
      </c>
      <c r="B35" s="397" t="s">
        <v>660</v>
      </c>
      <c r="C35" s="108"/>
      <c r="D35" s="108"/>
      <c r="E35" s="120">
        <f t="shared" si="0"/>
        <v>0</v>
      </c>
      <c r="F35" s="106"/>
    </row>
    <row r="36" spans="1:27">
      <c r="A36" s="396" t="s">
        <v>661</v>
      </c>
      <c r="B36" s="397" t="s">
        <v>662</v>
      </c>
      <c r="C36" s="108"/>
      <c r="D36" s="108"/>
      <c r="E36" s="120">
        <f t="shared" si="0"/>
        <v>0</v>
      </c>
      <c r="F36" s="106"/>
    </row>
    <row r="37" spans="1:27">
      <c r="A37" s="396" t="s">
        <v>663</v>
      </c>
      <c r="B37" s="397" t="s">
        <v>664</v>
      </c>
      <c r="C37" s="108">
        <v>56</v>
      </c>
      <c r="D37" s="108">
        <v>56</v>
      </c>
      <c r="E37" s="120">
        <f t="shared" si="0"/>
        <v>0</v>
      </c>
      <c r="F37" s="106"/>
    </row>
    <row r="38" spans="1:27">
      <c r="A38" s="396" t="s">
        <v>665</v>
      </c>
      <c r="B38" s="397" t="s">
        <v>666</v>
      </c>
      <c r="C38" s="119">
        <f>SUM(C39:C42)</f>
        <v>3854</v>
      </c>
      <c r="D38" s="105">
        <f>SUM(D39:D42)</f>
        <v>3854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667</v>
      </c>
      <c r="B39" s="397" t="s">
        <v>668</v>
      </c>
      <c r="C39" s="108"/>
      <c r="D39" s="108"/>
      <c r="E39" s="120">
        <f t="shared" si="0"/>
        <v>0</v>
      </c>
      <c r="F39" s="106"/>
    </row>
    <row r="40" spans="1:27">
      <c r="A40" s="396" t="s">
        <v>669</v>
      </c>
      <c r="B40" s="397" t="s">
        <v>670</v>
      </c>
      <c r="C40" s="108"/>
      <c r="D40" s="108"/>
      <c r="E40" s="120">
        <f t="shared" si="0"/>
        <v>0</v>
      </c>
      <c r="F40" s="106"/>
    </row>
    <row r="41" spans="1:27">
      <c r="A41" s="396" t="s">
        <v>671</v>
      </c>
      <c r="B41" s="397" t="s">
        <v>672</v>
      </c>
      <c r="C41" s="108"/>
      <c r="D41" s="108"/>
      <c r="E41" s="120">
        <f t="shared" si="0"/>
        <v>0</v>
      </c>
      <c r="F41" s="106"/>
    </row>
    <row r="42" spans="1:27">
      <c r="A42" s="396" t="s">
        <v>673</v>
      </c>
      <c r="B42" s="397" t="s">
        <v>674</v>
      </c>
      <c r="C42" s="108">
        <v>3854</v>
      </c>
      <c r="D42" s="108">
        <v>3854</v>
      </c>
      <c r="E42" s="120">
        <f t="shared" si="0"/>
        <v>0</v>
      </c>
      <c r="F42" s="106"/>
    </row>
    <row r="43" spans="1:27">
      <c r="A43" s="398" t="s">
        <v>675</v>
      </c>
      <c r="B43" s="394" t="s">
        <v>676</v>
      </c>
      <c r="C43" s="104">
        <f>C24+C28+C29+C31+C30+C32+C33+C38</f>
        <v>41672</v>
      </c>
      <c r="D43" s="104">
        <f>D24+D28+D29+D31+D30+D32+D33+D38</f>
        <v>41672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677</v>
      </c>
      <c r="B44" s="395" t="s">
        <v>678</v>
      </c>
      <c r="C44" s="103">
        <f>C43+C21+C19+C9</f>
        <v>41672</v>
      </c>
      <c r="D44" s="103">
        <f>D43+D21+D19+D9</f>
        <v>41672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679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462</v>
      </c>
      <c r="B48" s="390" t="s">
        <v>8</v>
      </c>
      <c r="C48" s="404" t="s">
        <v>680</v>
      </c>
      <c r="D48" s="138" t="s">
        <v>681</v>
      </c>
      <c r="E48" s="138"/>
      <c r="F48" s="138" t="s">
        <v>682</v>
      </c>
    </row>
    <row r="49" spans="1:16" s="100" customFormat="1">
      <c r="A49" s="389"/>
      <c r="B49" s="392"/>
      <c r="C49" s="404"/>
      <c r="D49" s="393" t="s">
        <v>611</v>
      </c>
      <c r="E49" s="393" t="s">
        <v>612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 ht="24">
      <c r="A51" s="393" t="s">
        <v>683</v>
      </c>
      <c r="B51" s="399"/>
      <c r="C51" s="103"/>
      <c r="D51" s="103"/>
      <c r="E51" s="103"/>
      <c r="F51" s="405"/>
    </row>
    <row r="52" spans="1:16" ht="24">
      <c r="A52" s="396" t="s">
        <v>684</v>
      </c>
      <c r="B52" s="397" t="s">
        <v>685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686</v>
      </c>
      <c r="B53" s="397" t="s">
        <v>687</v>
      </c>
      <c r="C53" s="108"/>
      <c r="D53" s="108"/>
      <c r="E53" s="119">
        <f>C53-D53</f>
        <v>0</v>
      </c>
      <c r="F53" s="108"/>
    </row>
    <row r="54" spans="1:16">
      <c r="A54" s="396" t="s">
        <v>688</v>
      </c>
      <c r="B54" s="397" t="s">
        <v>689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673</v>
      </c>
      <c r="B55" s="397" t="s">
        <v>690</v>
      </c>
      <c r="C55" s="108"/>
      <c r="D55" s="108"/>
      <c r="E55" s="119">
        <f t="shared" si="1"/>
        <v>0</v>
      </c>
      <c r="F55" s="108"/>
    </row>
    <row r="56" spans="1:16" ht="36">
      <c r="A56" s="396" t="s">
        <v>691</v>
      </c>
      <c r="B56" s="397" t="s">
        <v>692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693</v>
      </c>
      <c r="B57" s="397" t="s">
        <v>694</v>
      </c>
      <c r="C57" s="108"/>
      <c r="D57" s="108"/>
      <c r="E57" s="119">
        <f t="shared" si="1"/>
        <v>0</v>
      </c>
      <c r="F57" s="108"/>
    </row>
    <row r="58" spans="1:16">
      <c r="A58" s="406" t="s">
        <v>695</v>
      </c>
      <c r="B58" s="397" t="s">
        <v>696</v>
      </c>
      <c r="C58" s="109"/>
      <c r="D58" s="109"/>
      <c r="E58" s="119">
        <f t="shared" si="1"/>
        <v>0</v>
      </c>
      <c r="F58" s="109"/>
    </row>
    <row r="59" spans="1:16" ht="24">
      <c r="A59" s="406" t="s">
        <v>697</v>
      </c>
      <c r="B59" s="397" t="s">
        <v>698</v>
      </c>
      <c r="C59" s="108"/>
      <c r="D59" s="108"/>
      <c r="E59" s="119">
        <f t="shared" si="1"/>
        <v>0</v>
      </c>
      <c r="F59" s="108"/>
    </row>
    <row r="60" spans="1:16">
      <c r="A60" s="406" t="s">
        <v>695</v>
      </c>
      <c r="B60" s="397" t="s">
        <v>699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700</v>
      </c>
      <c r="C61" s="108"/>
      <c r="D61" s="108"/>
      <c r="E61" s="119">
        <f t="shared" si="1"/>
        <v>0</v>
      </c>
      <c r="F61" s="110"/>
    </row>
    <row r="62" spans="1:16" ht="24">
      <c r="A62" s="396" t="s">
        <v>141</v>
      </c>
      <c r="B62" s="397" t="s">
        <v>701</v>
      </c>
      <c r="C62" s="108"/>
      <c r="D62" s="108"/>
      <c r="E62" s="119">
        <f t="shared" si="1"/>
        <v>0</v>
      </c>
      <c r="F62" s="110"/>
    </row>
    <row r="63" spans="1:16">
      <c r="A63" s="396" t="s">
        <v>702</v>
      </c>
      <c r="B63" s="397" t="s">
        <v>703</v>
      </c>
      <c r="C63" s="108"/>
      <c r="D63" s="108"/>
      <c r="E63" s="119">
        <f t="shared" si="1"/>
        <v>0</v>
      </c>
      <c r="F63" s="110"/>
    </row>
    <row r="64" spans="1:16">
      <c r="A64" s="396" t="s">
        <v>704</v>
      </c>
      <c r="B64" s="397" t="s">
        <v>705</v>
      </c>
      <c r="C64" s="108"/>
      <c r="D64" s="108"/>
      <c r="E64" s="119">
        <f t="shared" si="1"/>
        <v>0</v>
      </c>
      <c r="F64" s="110"/>
    </row>
    <row r="65" spans="1:16">
      <c r="A65" s="396" t="s">
        <v>706</v>
      </c>
      <c r="B65" s="397" t="s">
        <v>707</v>
      </c>
      <c r="C65" s="109"/>
      <c r="D65" s="109"/>
      <c r="E65" s="119">
        <f t="shared" si="1"/>
        <v>0</v>
      </c>
      <c r="F65" s="111"/>
    </row>
    <row r="66" spans="1:16">
      <c r="A66" s="398" t="s">
        <v>708</v>
      </c>
      <c r="B66" s="394" t="s">
        <v>709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710</v>
      </c>
      <c r="B67" s="395"/>
      <c r="C67" s="104"/>
      <c r="D67" s="104"/>
      <c r="E67" s="119"/>
      <c r="F67" s="112"/>
    </row>
    <row r="68" spans="1:16">
      <c r="A68" s="396" t="s">
        <v>711</v>
      </c>
      <c r="B68" s="407" t="s">
        <v>712</v>
      </c>
      <c r="C68" s="108">
        <v>3301</v>
      </c>
      <c r="D68" s="108"/>
      <c r="E68" s="119">
        <f t="shared" si="1"/>
        <v>3301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 ht="24">
      <c r="A70" s="393" t="s">
        <v>713</v>
      </c>
      <c r="B70" s="399"/>
      <c r="C70" s="104"/>
      <c r="D70" s="104"/>
      <c r="E70" s="119"/>
      <c r="F70" s="112"/>
    </row>
    <row r="71" spans="1:16" ht="24">
      <c r="A71" s="396" t="s">
        <v>684</v>
      </c>
      <c r="B71" s="397" t="s">
        <v>714</v>
      </c>
      <c r="C71" s="105">
        <f>SUM(C72:C74)</f>
        <v>2197</v>
      </c>
      <c r="D71" s="105">
        <f>SUM(D72:D74)</f>
        <v>2197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715</v>
      </c>
      <c r="B72" s="397" t="s">
        <v>716</v>
      </c>
      <c r="C72" s="108">
        <v>2197</v>
      </c>
      <c r="D72" s="108">
        <v>2197</v>
      </c>
      <c r="E72" s="119">
        <f t="shared" si="1"/>
        <v>0</v>
      </c>
      <c r="F72" s="110"/>
    </row>
    <row r="73" spans="1:16">
      <c r="A73" s="396" t="s">
        <v>717</v>
      </c>
      <c r="B73" s="397" t="s">
        <v>718</v>
      </c>
      <c r="C73" s="108"/>
      <c r="D73" s="108"/>
      <c r="E73" s="119">
        <f t="shared" si="1"/>
        <v>0</v>
      </c>
      <c r="F73" s="110"/>
    </row>
    <row r="74" spans="1:16">
      <c r="A74" s="408" t="s">
        <v>719</v>
      </c>
      <c r="B74" s="397" t="s">
        <v>720</v>
      </c>
      <c r="C74" s="108"/>
      <c r="D74" s="108"/>
      <c r="E74" s="119">
        <f t="shared" si="1"/>
        <v>0</v>
      </c>
      <c r="F74" s="110"/>
    </row>
    <row r="75" spans="1:16" ht="36">
      <c r="A75" s="396" t="s">
        <v>691</v>
      </c>
      <c r="B75" s="397" t="s">
        <v>721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722</v>
      </c>
      <c r="B76" s="397" t="s">
        <v>723</v>
      </c>
      <c r="C76" s="108"/>
      <c r="D76" s="108"/>
      <c r="E76" s="119">
        <f t="shared" si="1"/>
        <v>0</v>
      </c>
      <c r="F76" s="108"/>
    </row>
    <row r="77" spans="1:16">
      <c r="A77" s="396" t="s">
        <v>724</v>
      </c>
      <c r="B77" s="397" t="s">
        <v>725</v>
      </c>
      <c r="C77" s="109"/>
      <c r="D77" s="109"/>
      <c r="E77" s="119">
        <f t="shared" si="1"/>
        <v>0</v>
      </c>
      <c r="F77" s="109"/>
    </row>
    <row r="78" spans="1:16">
      <c r="A78" s="396" t="s">
        <v>726</v>
      </c>
      <c r="B78" s="397" t="s">
        <v>727</v>
      </c>
      <c r="C78" s="108"/>
      <c r="D78" s="108"/>
      <c r="E78" s="119">
        <f t="shared" si="1"/>
        <v>0</v>
      </c>
      <c r="F78" s="108"/>
    </row>
    <row r="79" spans="1:16">
      <c r="A79" s="396" t="s">
        <v>695</v>
      </c>
      <c r="B79" s="397" t="s">
        <v>728</v>
      </c>
      <c r="C79" s="109"/>
      <c r="D79" s="109"/>
      <c r="E79" s="119">
        <f t="shared" si="1"/>
        <v>0</v>
      </c>
      <c r="F79" s="109"/>
    </row>
    <row r="80" spans="1:16">
      <c r="A80" s="396" t="s">
        <v>729</v>
      </c>
      <c r="B80" s="397" t="s">
        <v>730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731</v>
      </c>
      <c r="B81" s="397" t="s">
        <v>732</v>
      </c>
      <c r="C81" s="108"/>
      <c r="D81" s="108"/>
      <c r="E81" s="119">
        <f t="shared" si="1"/>
        <v>0</v>
      </c>
      <c r="F81" s="108"/>
    </row>
    <row r="82" spans="1:16">
      <c r="A82" s="396" t="s">
        <v>733</v>
      </c>
      <c r="B82" s="397" t="s">
        <v>734</v>
      </c>
      <c r="C82" s="108"/>
      <c r="D82" s="108"/>
      <c r="E82" s="119">
        <f t="shared" si="1"/>
        <v>0</v>
      </c>
      <c r="F82" s="108"/>
    </row>
    <row r="83" spans="1:16" ht="24">
      <c r="A83" s="396" t="s">
        <v>735</v>
      </c>
      <c r="B83" s="397" t="s">
        <v>736</v>
      </c>
      <c r="C83" s="108"/>
      <c r="D83" s="108"/>
      <c r="E83" s="119">
        <f t="shared" si="1"/>
        <v>0</v>
      </c>
      <c r="F83" s="108"/>
    </row>
    <row r="84" spans="1:16">
      <c r="A84" s="396" t="s">
        <v>737</v>
      </c>
      <c r="B84" s="397" t="s">
        <v>738</v>
      </c>
      <c r="C84" s="108"/>
      <c r="D84" s="108"/>
      <c r="E84" s="119">
        <f t="shared" si="1"/>
        <v>0</v>
      </c>
      <c r="F84" s="108"/>
    </row>
    <row r="85" spans="1:16">
      <c r="A85" s="396" t="s">
        <v>739</v>
      </c>
      <c r="B85" s="397" t="s">
        <v>740</v>
      </c>
      <c r="C85" s="104">
        <f>SUM(C86:C90)+C94</f>
        <v>14440</v>
      </c>
      <c r="D85" s="104">
        <f>SUM(D86:D90)+D94</f>
        <v>14440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741</v>
      </c>
      <c r="B86" s="397" t="s">
        <v>742</v>
      </c>
      <c r="C86" s="108"/>
      <c r="D86" s="108"/>
      <c r="E86" s="119">
        <f t="shared" si="1"/>
        <v>0</v>
      </c>
      <c r="F86" s="108"/>
    </row>
    <row r="87" spans="1:16">
      <c r="A87" s="396" t="s">
        <v>743</v>
      </c>
      <c r="B87" s="397" t="s">
        <v>744</v>
      </c>
      <c r="C87" s="108">
        <v>8568</v>
      </c>
      <c r="D87" s="108">
        <v>8568</v>
      </c>
      <c r="E87" s="119">
        <f t="shared" si="1"/>
        <v>0</v>
      </c>
      <c r="F87" s="108"/>
    </row>
    <row r="88" spans="1:16">
      <c r="A88" s="396" t="s">
        <v>745</v>
      </c>
      <c r="B88" s="397" t="s">
        <v>746</v>
      </c>
      <c r="C88" s="108"/>
      <c r="D88" s="108"/>
      <c r="E88" s="119">
        <f t="shared" si="1"/>
        <v>0</v>
      </c>
      <c r="F88" s="108"/>
    </row>
    <row r="89" spans="1:16">
      <c r="A89" s="396" t="s">
        <v>747</v>
      </c>
      <c r="B89" s="397" t="s">
        <v>748</v>
      </c>
      <c r="C89" s="108">
        <v>2974</v>
      </c>
      <c r="D89" s="108">
        <v>2974</v>
      </c>
      <c r="E89" s="119">
        <f t="shared" si="1"/>
        <v>0</v>
      </c>
      <c r="F89" s="108"/>
    </row>
    <row r="90" spans="1:16">
      <c r="A90" s="396" t="s">
        <v>749</v>
      </c>
      <c r="B90" s="397" t="s">
        <v>750</v>
      </c>
      <c r="C90" s="103">
        <f>SUM(C91:C93)</f>
        <v>1603</v>
      </c>
      <c r="D90" s="103">
        <f>SUM(D91:D93)</f>
        <v>1603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751</v>
      </c>
      <c r="B91" s="397" t="s">
        <v>752</v>
      </c>
      <c r="C91" s="108"/>
      <c r="D91" s="108"/>
      <c r="E91" s="119">
        <f t="shared" si="1"/>
        <v>0</v>
      </c>
      <c r="F91" s="108"/>
    </row>
    <row r="92" spans="1:16">
      <c r="A92" s="396" t="s">
        <v>659</v>
      </c>
      <c r="B92" s="397" t="s">
        <v>753</v>
      </c>
      <c r="C92" s="108">
        <v>1600</v>
      </c>
      <c r="D92" s="108">
        <v>1600</v>
      </c>
      <c r="E92" s="119">
        <f t="shared" si="1"/>
        <v>0</v>
      </c>
      <c r="F92" s="108"/>
    </row>
    <row r="93" spans="1:16">
      <c r="A93" s="396" t="s">
        <v>663</v>
      </c>
      <c r="B93" s="397" t="s">
        <v>754</v>
      </c>
      <c r="C93" s="108">
        <v>3</v>
      </c>
      <c r="D93" s="108">
        <v>3</v>
      </c>
      <c r="E93" s="119">
        <f t="shared" si="1"/>
        <v>0</v>
      </c>
      <c r="F93" s="108"/>
    </row>
    <row r="94" spans="1:16" ht="24">
      <c r="A94" s="396" t="s">
        <v>755</v>
      </c>
      <c r="B94" s="397" t="s">
        <v>756</v>
      </c>
      <c r="C94" s="108">
        <v>1295</v>
      </c>
      <c r="D94" s="108">
        <v>1295</v>
      </c>
      <c r="E94" s="119">
        <f t="shared" si="1"/>
        <v>0</v>
      </c>
      <c r="F94" s="108"/>
    </row>
    <row r="95" spans="1:16">
      <c r="A95" s="396" t="s">
        <v>757</v>
      </c>
      <c r="B95" s="397" t="s">
        <v>758</v>
      </c>
      <c r="C95" s="108">
        <v>1823</v>
      </c>
      <c r="D95" s="108">
        <v>1823</v>
      </c>
      <c r="E95" s="119">
        <f t="shared" si="1"/>
        <v>0</v>
      </c>
      <c r="F95" s="110"/>
    </row>
    <row r="96" spans="1:16">
      <c r="A96" s="398" t="s">
        <v>759</v>
      </c>
      <c r="B96" s="407" t="s">
        <v>760</v>
      </c>
      <c r="C96" s="104">
        <f>C85+C80+C75+C71+C95</f>
        <v>18460</v>
      </c>
      <c r="D96" s="104">
        <f>D85+D80+D75+D71+D95</f>
        <v>18460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761</v>
      </c>
      <c r="B97" s="395" t="s">
        <v>762</v>
      </c>
      <c r="C97" s="104">
        <f>C96+C68+C66</f>
        <v>21761</v>
      </c>
      <c r="D97" s="104">
        <f>D96+D68+D66</f>
        <v>18460</v>
      </c>
      <c r="E97" s="104">
        <f>E96+E68+E66</f>
        <v>3301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763</v>
      </c>
      <c r="B99" s="410"/>
      <c r="C99" s="113"/>
      <c r="D99" s="113"/>
      <c r="E99" s="113"/>
      <c r="F99" s="411" t="s">
        <v>522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462</v>
      </c>
      <c r="B100" s="395" t="s">
        <v>463</v>
      </c>
      <c r="C100" s="115" t="s">
        <v>764</v>
      </c>
      <c r="D100" s="115" t="s">
        <v>765</v>
      </c>
      <c r="E100" s="115" t="s">
        <v>766</v>
      </c>
      <c r="F100" s="115" t="s">
        <v>767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768</v>
      </c>
      <c r="B102" s="397" t="s">
        <v>769</v>
      </c>
      <c r="C102" s="108">
        <v>35414</v>
      </c>
      <c r="D102" s="108">
        <v>4061</v>
      </c>
      <c r="E102" s="108">
        <v>6897</v>
      </c>
      <c r="F102" s="125">
        <f>C102+D102-E102</f>
        <v>32578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770</v>
      </c>
      <c r="B103" s="397" t="s">
        <v>771</v>
      </c>
      <c r="C103" s="108"/>
      <c r="D103" s="108"/>
      <c r="E103" s="108"/>
      <c r="F103" s="125">
        <f>C103+D103-E103</f>
        <v>0</v>
      </c>
    </row>
    <row r="104" spans="1:27">
      <c r="A104" s="396" t="s">
        <v>772</v>
      </c>
      <c r="B104" s="397" t="s">
        <v>773</v>
      </c>
      <c r="C104" s="108">
        <v>31541</v>
      </c>
      <c r="D104" s="108">
        <v>735</v>
      </c>
      <c r="E104" s="108">
        <v>8435</v>
      </c>
      <c r="F104" s="125">
        <f>C104+D104-E104</f>
        <v>23841</v>
      </c>
    </row>
    <row r="105" spans="1:27">
      <c r="A105" s="412" t="s">
        <v>774</v>
      </c>
      <c r="B105" s="395" t="s">
        <v>775</v>
      </c>
      <c r="C105" s="103">
        <f>SUM(C102:C104)</f>
        <v>66955</v>
      </c>
      <c r="D105" s="103">
        <f>SUM(D102:D104)</f>
        <v>4796</v>
      </c>
      <c r="E105" s="103">
        <f>SUM(E102:E104)</f>
        <v>15332</v>
      </c>
      <c r="F105" s="103">
        <f>SUM(F102:F104)</f>
        <v>56419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776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21" t="s">
        <v>777</v>
      </c>
      <c r="B107" s="621"/>
      <c r="C107" s="621"/>
      <c r="D107" s="621"/>
      <c r="E107" s="621"/>
      <c r="F107" s="621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20" t="str">
        <f>'справка №1-БАЛАНС'!A98</f>
        <v>Дата на съставяне: 26.07.2016 г.</v>
      </c>
      <c r="B109" s="620"/>
      <c r="C109" s="620" t="s">
        <v>862</v>
      </c>
      <c r="D109" s="620"/>
      <c r="E109" s="620"/>
      <c r="F109" s="620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9" t="s">
        <v>863</v>
      </c>
      <c r="D111" s="619"/>
      <c r="E111" s="619"/>
      <c r="F111" s="619"/>
    </row>
    <row r="112" spans="1:27">
      <c r="A112" s="349"/>
      <c r="B112" s="388"/>
      <c r="C112" s="349"/>
      <c r="D112" s="349"/>
      <c r="E112" s="349"/>
      <c r="F112" s="349"/>
    </row>
    <row r="113" spans="1:6" ht="24">
      <c r="A113" s="349"/>
      <c r="B113" s="388"/>
      <c r="C113" s="580" t="s">
        <v>864</v>
      </c>
      <c r="D113" s="580"/>
      <c r="E113" s="580"/>
      <c r="F113" s="580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customSheetViews>
    <customSheetView guid="{3E0E6334-8C12-4405-92FD-EA2F96DB8A0A}" hiddenColumns="1" topLeftCell="A100">
      <selection activeCell="C113" sqref="C113"/>
      <pageMargins left="0.51181102362204722" right="0.62992125984251968" top="0.51181102362204722" bottom="0.39370078740157483" header="0.31496062992125984" footer="0.27559055118110237"/>
      <printOptions horizontalCentered="1"/>
      <pageSetup paperSize="9" scale="76" orientation="portrait" horizontalDpi="300" verticalDpi="300" r:id="rId1"/>
      <headerFooter alignWithMargins="0">
        <oddHeader xml:space="preserve">&amp;R&amp;"Times New Roman Cyr,Regular"&amp;9СПРАВКА   ПО ОБРАЗЕЦ № 6 </oddHeader>
      </headerFooter>
    </customSheetView>
    <customSheetView guid="{32F69895-A327-4B20-98E6-300C0785AB00}" hiddenColumns="1" topLeftCell="A100">
      <selection activeCell="AB113" sqref="AB113"/>
      <pageMargins left="0.51181102362204722" right="0.62992125984251968" top="0.51181102362204722" bottom="0.39370078740157483" header="0.31496062992125984" footer="0.27559055118110237"/>
      <printOptions horizontalCentered="1"/>
      <pageSetup paperSize="9" scale="85" orientation="portrait" horizontalDpi="300" verticalDpi="300" r:id="rId2"/>
      <headerFooter alignWithMargins="0">
        <oddHeader xml:space="preserve">&amp;R&amp;"Times New Roman Cyr,Regular"&amp;9СПРАВКА   ПО ОБРАЗЕЦ № 6 </oddHeader>
      </headerFooter>
    </customSheetView>
    <customSheetView guid="{0A831C37-A405-463B-890A-DDCEBEBCA565}" hiddenColumns="1" topLeftCell="A100">
      <selection activeCell="C113" sqref="C113"/>
      <pageMargins left="0.51181102362204722" right="0.62992125984251968" top="0.51181102362204722" bottom="0.39370078740157483" header="0.31496062992125984" footer="0.27559055118110237"/>
      <printOptions horizontalCentered="1"/>
      <pageSetup paperSize="9" scale="85" orientation="portrait" horizontalDpi="300" verticalDpi="300" r:id="rId3"/>
      <headerFooter alignWithMargins="0">
        <oddHeader xml:space="preserve">&amp;R&amp;"Times New Roman Cyr,Regular"&amp;9СПРАВКА   ПО ОБРАЗЕЦ № 6 </oddHeader>
      </headerFooter>
    </customSheetView>
    <customSheetView guid="{75C81071-208D-44E0-B734-5DA44EE956CA}" hiddenColumns="1" topLeftCell="A100">
      <selection activeCell="C113" sqref="C113"/>
      <pageMargins left="0.51181102362204722" right="0.62992125984251968" top="0.51181102362204722" bottom="0.39370078740157483" header="0.31496062992125984" footer="0.27559055118110237"/>
      <printOptions horizontalCentered="1"/>
      <pageSetup paperSize="9" scale="76" orientation="portrait" horizontalDpi="300" verticalDpi="300" r:id="rId4"/>
      <headerFooter alignWithMargins="0">
        <oddHeader xml:space="preserve">&amp;R&amp;"Times New Roman Cyr,Regular"&amp;9СПРАВКА   ПО ОБРАЗЕЦ № 6 </oddHeader>
      </headerFooter>
    </customSheetView>
  </customSheetViews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horizontalDpi="300" verticalDpi="300" r:id="rId5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zoomScaleNormal="100" workbookViewId="0">
      <selection activeCell="C14" sqref="C14"/>
    </sheetView>
  </sheetViews>
  <sheetFormatPr defaultColWidth="10.6640625" defaultRowHeight="12"/>
  <cols>
    <col min="1" max="1" width="52.6640625" style="107" customWidth="1"/>
    <col min="2" max="2" width="9.1640625" style="524" customWidth="1"/>
    <col min="3" max="3" width="12.83203125" style="107" customWidth="1"/>
    <col min="4" max="4" width="12.6640625" style="107" customWidth="1"/>
    <col min="5" max="5" width="12.83203125" style="107" customWidth="1"/>
    <col min="6" max="6" width="11.5" style="107" customWidth="1"/>
    <col min="7" max="7" width="12.5" style="107" customWidth="1"/>
    <col min="8" max="8" width="14.1640625" style="107" customWidth="1"/>
    <col min="9" max="9" width="14" style="107" customWidth="1"/>
    <col min="10" max="16384" width="10.664062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778</v>
      </c>
      <c r="F2" s="418"/>
      <c r="G2" s="418"/>
      <c r="H2" s="416"/>
      <c r="I2" s="416"/>
    </row>
    <row r="3" spans="1:9">
      <c r="A3" s="416"/>
      <c r="B3" s="417"/>
      <c r="C3" s="419" t="s">
        <v>779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382</v>
      </c>
      <c r="B4" s="627" t="str">
        <f>'справка №1-БАЛАНС'!E3</f>
        <v>ЕНЕРГО - ПРО МРЕЖИ АД</v>
      </c>
      <c r="C4" s="627"/>
      <c r="D4" s="627"/>
      <c r="E4" s="627"/>
      <c r="F4" s="627"/>
      <c r="G4" s="633" t="s">
        <v>2</v>
      </c>
      <c r="H4" s="633"/>
      <c r="I4" s="500">
        <f>'справка №1-БАЛАНС'!H3</f>
        <v>104518621</v>
      </c>
    </row>
    <row r="5" spans="1:9" ht="15">
      <c r="A5" s="501" t="s">
        <v>5</v>
      </c>
      <c r="B5" s="628" t="str">
        <f>'справка №1-БАЛАНС'!E5</f>
        <v>30.06.2016 г.</v>
      </c>
      <c r="C5" s="628"/>
      <c r="D5" s="628"/>
      <c r="E5" s="628"/>
      <c r="F5" s="628"/>
      <c r="G5" s="631" t="s">
        <v>4</v>
      </c>
      <c r="H5" s="632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780</v>
      </c>
    </row>
    <row r="7" spans="1:9" s="520" customFormat="1">
      <c r="A7" s="140" t="s">
        <v>462</v>
      </c>
      <c r="B7" s="79"/>
      <c r="C7" s="140" t="s">
        <v>781</v>
      </c>
      <c r="D7" s="141"/>
      <c r="E7" s="142"/>
      <c r="F7" s="143" t="s">
        <v>782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783</v>
      </c>
      <c r="D8" s="82" t="s">
        <v>784</v>
      </c>
      <c r="E8" s="82" t="s">
        <v>785</v>
      </c>
      <c r="F8" s="142" t="s">
        <v>786</v>
      </c>
      <c r="G8" s="144" t="s">
        <v>787</v>
      </c>
      <c r="H8" s="144"/>
      <c r="I8" s="144" t="s">
        <v>788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533</v>
      </c>
      <c r="H9" s="80" t="s">
        <v>534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789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790</v>
      </c>
      <c r="B12" s="90" t="s">
        <v>791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792</v>
      </c>
      <c r="B13" s="90" t="s">
        <v>793</v>
      </c>
      <c r="C13" s="98">
        <v>23546</v>
      </c>
      <c r="D13" s="98"/>
      <c r="E13" s="98"/>
      <c r="F13" s="98">
        <v>46150</v>
      </c>
      <c r="G13" s="98"/>
      <c r="H13" s="98"/>
      <c r="I13" s="434">
        <f t="shared" ref="I13:I26" si="0">F13+G13-H13</f>
        <v>46150</v>
      </c>
    </row>
    <row r="14" spans="1:9" s="521" customFormat="1">
      <c r="A14" s="76" t="s">
        <v>593</v>
      </c>
      <c r="B14" s="90" t="s">
        <v>794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795</v>
      </c>
      <c r="B15" s="90" t="s">
        <v>796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797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562</v>
      </c>
      <c r="B17" s="92" t="s">
        <v>798</v>
      </c>
      <c r="C17" s="85">
        <f t="shared" ref="C17:H17" si="1">C12+C13+C15+C16</f>
        <v>23546</v>
      </c>
      <c r="D17" s="85">
        <f t="shared" si="1"/>
        <v>0</v>
      </c>
      <c r="E17" s="85">
        <f t="shared" si="1"/>
        <v>0</v>
      </c>
      <c r="F17" s="85">
        <f t="shared" si="1"/>
        <v>46150</v>
      </c>
      <c r="G17" s="85">
        <f t="shared" si="1"/>
        <v>0</v>
      </c>
      <c r="H17" s="85">
        <f t="shared" si="1"/>
        <v>0</v>
      </c>
      <c r="I17" s="434">
        <f t="shared" si="0"/>
        <v>46150</v>
      </c>
    </row>
    <row r="18" spans="1:16" s="521" customFormat="1">
      <c r="A18" s="88" t="s">
        <v>799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790</v>
      </c>
      <c r="B19" s="90" t="s">
        <v>800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801</v>
      </c>
      <c r="B20" s="90" t="s">
        <v>802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803</v>
      </c>
      <c r="B21" s="90" t="s">
        <v>804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805</v>
      </c>
      <c r="B22" s="90" t="s">
        <v>806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807</v>
      </c>
      <c r="B23" s="90" t="s">
        <v>808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809</v>
      </c>
      <c r="B24" s="90" t="s">
        <v>810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811</v>
      </c>
      <c r="B25" s="95" t="s">
        <v>812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579</v>
      </c>
      <c r="B26" s="92" t="s">
        <v>813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 ht="24">
      <c r="A28" s="196" t="s">
        <v>814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 t="s">
        <v>859</v>
      </c>
    </row>
    <row r="30" spans="1:16" s="521" customFormat="1" ht="15" customHeight="1">
      <c r="A30" s="418" t="str">
        <f>'справка №1-БАЛАНС'!A98</f>
        <v>Дата на съставяне: 26.07.2016 г.</v>
      </c>
      <c r="B30" s="630"/>
      <c r="C30" s="630"/>
      <c r="D30" s="459" t="s">
        <v>815</v>
      </c>
      <c r="E30" s="629"/>
      <c r="F30" s="629"/>
      <c r="G30" s="629"/>
      <c r="H30" s="420"/>
      <c r="I30" s="629"/>
      <c r="J30" s="629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 t="s">
        <v>862</v>
      </c>
      <c r="C32" s="349"/>
      <c r="D32" s="523"/>
      <c r="E32" s="523" t="s">
        <v>863</v>
      </c>
      <c r="F32" s="523"/>
      <c r="G32" s="523"/>
      <c r="H32" s="523" t="s">
        <v>864</v>
      </c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customSheetViews>
    <customSheetView guid="{3E0E6334-8C12-4405-92FD-EA2F96DB8A0A}">
      <selection activeCell="C14" sqref="C14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horizontalDpi="300" verticalDpi="300" r:id="rId1"/>
      <headerFooter alignWithMargins="0">
        <oddHeader>&amp;R&amp;"Times New Roman Cyr,Regular"&amp;9СПРАВКА  ПО ОБРАЗЕЦ  № 7</oddHeader>
      </headerFooter>
    </customSheetView>
    <customSheetView guid="{32F69895-A327-4B20-98E6-300C0785AB00}" topLeftCell="A7">
      <selection activeCell="A30" sqref="A30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5" orientation="landscape" horizontalDpi="300" verticalDpi="300" r:id="rId2"/>
      <headerFooter alignWithMargins="0">
        <oddHeader>&amp;R&amp;"Times New Roman Cyr,Regular"&amp;9СПРАВКА  ПО ОБРАЗЕЦ  № 7</oddHeader>
      </headerFooter>
    </customSheetView>
    <customSheetView guid="{0A831C37-A405-463B-890A-DDCEBEBCA565}">
      <selection activeCell="C14" sqref="C14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5" orientation="landscape" horizontalDpi="300" verticalDpi="300" r:id="rId3"/>
      <headerFooter alignWithMargins="0">
        <oddHeader>&amp;R&amp;"Times New Roman Cyr,Regular"&amp;9СПРАВКА  ПО ОБРАЗЕЦ  № 7</oddHeader>
      </headerFooter>
    </customSheetView>
    <customSheetView guid="{75C81071-208D-44E0-B734-5DA44EE956CA}">
      <selection activeCell="C14" sqref="C14"/>
      <pageMargins left="0.74803149606299213" right="0.74803149606299213" top="0.55118110236220474" bottom="0.47244094488188981" header="0.51181102362204722" footer="0.51181102362204722"/>
      <printOptions horizontalCentered="1" verticalCentered="1"/>
      <pageSetup paperSize="9" scale="81" orientation="landscape" horizontalDpi="300" verticalDpi="300" r:id="rId4"/>
      <headerFooter alignWithMargins="0">
        <oddHeader>&amp;R&amp;"Times New Roman Cyr,Regular"&amp;9СПРАВКА  ПО ОБРАЗЕЦ  № 7</oddHeader>
      </headerFooter>
    </customSheetView>
  </customSheetViews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horizontalDpi="300" verticalDpi="300" r:id="rId5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5"/>
  <sheetViews>
    <sheetView topLeftCell="A148" zoomScaleNormal="100" workbookViewId="0">
      <selection activeCell="D159" sqref="D159"/>
    </sheetView>
  </sheetViews>
  <sheetFormatPr defaultColWidth="10.6640625" defaultRowHeight="12.75"/>
  <cols>
    <col min="1" max="1" width="42" style="509" customWidth="1"/>
    <col min="2" max="2" width="8.1640625" style="519" customWidth="1"/>
    <col min="3" max="3" width="19.6640625" style="509" customWidth="1"/>
    <col min="4" max="4" width="20.1640625" style="509" customWidth="1"/>
    <col min="5" max="5" width="23.6640625" style="509" customWidth="1"/>
    <col min="6" max="6" width="19.6640625" style="509" customWidth="1"/>
    <col min="7" max="16384" width="10.664062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816</v>
      </c>
      <c r="B2" s="145"/>
      <c r="C2" s="145"/>
      <c r="D2" s="145"/>
      <c r="E2" s="145"/>
      <c r="F2" s="145"/>
    </row>
    <row r="3" spans="1:15" ht="12.75" customHeight="1">
      <c r="A3" s="145" t="s">
        <v>817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34" t="str">
        <f>'справка №1-БАЛАНС'!E3</f>
        <v>ЕНЕРГО - ПРО МРЕЖИ АД</v>
      </c>
      <c r="C5" s="634"/>
      <c r="D5" s="634"/>
      <c r="E5" s="570" t="s">
        <v>2</v>
      </c>
      <c r="F5" s="451">
        <f>'справка №1-БАЛАНС'!H3</f>
        <v>104518621</v>
      </c>
    </row>
    <row r="6" spans="1:15" ht="15" customHeight="1">
      <c r="A6" s="27" t="s">
        <v>818</v>
      </c>
      <c r="B6" s="635" t="str">
        <f>'справка №1-БАЛАНС'!E5</f>
        <v>30.06.2016 г.</v>
      </c>
      <c r="C6" s="635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63.75">
      <c r="A8" s="31" t="s">
        <v>819</v>
      </c>
      <c r="B8" s="32" t="s">
        <v>8</v>
      </c>
      <c r="C8" s="33" t="s">
        <v>820</v>
      </c>
      <c r="D8" s="33" t="s">
        <v>821</v>
      </c>
      <c r="E8" s="33" t="s">
        <v>822</v>
      </c>
      <c r="F8" s="33" t="s">
        <v>823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824</v>
      </c>
      <c r="B10" s="35"/>
      <c r="C10" s="429"/>
      <c r="D10" s="429"/>
      <c r="E10" s="429"/>
      <c r="F10" s="429"/>
    </row>
    <row r="11" spans="1:15" ht="18" customHeight="1">
      <c r="A11" s="36" t="s">
        <v>825</v>
      </c>
      <c r="B11" s="37"/>
      <c r="C11" s="429"/>
      <c r="D11" s="429"/>
      <c r="E11" s="429"/>
      <c r="F11" s="429"/>
    </row>
    <row r="12" spans="1:15" ht="14.25" customHeight="1">
      <c r="A12" s="36" t="s">
        <v>826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827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547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550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562</v>
      </c>
      <c r="B27" s="39" t="s">
        <v>828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829</v>
      </c>
      <c r="B28" s="40"/>
      <c r="C28" s="429"/>
      <c r="D28" s="429"/>
      <c r="E28" s="429"/>
      <c r="F28" s="442"/>
    </row>
    <row r="29" spans="1:16">
      <c r="A29" s="36" t="s">
        <v>541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544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547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550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579</v>
      </c>
      <c r="B44" s="39" t="s">
        <v>830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831</v>
      </c>
      <c r="B45" s="40"/>
      <c r="C45" s="429"/>
      <c r="D45" s="429"/>
      <c r="E45" s="429"/>
      <c r="F45" s="442"/>
    </row>
    <row r="46" spans="1:16">
      <c r="A46" s="36" t="s">
        <v>541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544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547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550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598</v>
      </c>
      <c r="B61" s="39" t="s">
        <v>832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833</v>
      </c>
      <c r="B62" s="40"/>
      <c r="C62" s="429"/>
      <c r="D62" s="429"/>
      <c r="E62" s="429"/>
      <c r="F62" s="442"/>
    </row>
    <row r="63" spans="1:16">
      <c r="A63" s="36" t="s">
        <v>541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544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547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550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834</v>
      </c>
      <c r="B78" s="39" t="s">
        <v>835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836</v>
      </c>
      <c r="B79" s="39" t="s">
        <v>837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838</v>
      </c>
      <c r="B80" s="39"/>
      <c r="C80" s="429"/>
      <c r="D80" s="429"/>
      <c r="E80" s="429"/>
      <c r="F80" s="442"/>
    </row>
    <row r="81" spans="1:6" ht="14.25" customHeight="1">
      <c r="A81" s="36" t="s">
        <v>825</v>
      </c>
      <c r="B81" s="40"/>
      <c r="C81" s="429"/>
      <c r="D81" s="429"/>
      <c r="E81" s="429"/>
      <c r="F81" s="442"/>
    </row>
    <row r="82" spans="1:6">
      <c r="A82" s="36" t="s">
        <v>826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827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547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550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562</v>
      </c>
      <c r="B97" s="39" t="s">
        <v>839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829</v>
      </c>
      <c r="B98" s="40"/>
      <c r="C98" s="429"/>
      <c r="D98" s="429"/>
      <c r="E98" s="429"/>
      <c r="F98" s="442"/>
    </row>
    <row r="99" spans="1:16">
      <c r="A99" s="36" t="s">
        <v>541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544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547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550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579</v>
      </c>
      <c r="B114" s="39" t="s">
        <v>840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831</v>
      </c>
      <c r="B115" s="40"/>
      <c r="C115" s="429"/>
      <c r="D115" s="429"/>
      <c r="E115" s="429"/>
      <c r="F115" s="442"/>
    </row>
    <row r="116" spans="1:16">
      <c r="A116" s="36" t="s">
        <v>541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544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547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550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598</v>
      </c>
      <c r="B131" s="39" t="s">
        <v>841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833</v>
      </c>
      <c r="B132" s="40"/>
      <c r="C132" s="429"/>
      <c r="D132" s="429"/>
      <c r="E132" s="429"/>
      <c r="F132" s="442"/>
    </row>
    <row r="133" spans="1:16">
      <c r="A133" s="36" t="s">
        <v>541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544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547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550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834</v>
      </c>
      <c r="B148" s="39" t="s">
        <v>842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843</v>
      </c>
      <c r="B149" s="39" t="s">
        <v>844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tr">
        <f>'справка №1-БАЛАНС'!A98</f>
        <v>Дата на съставяне: 26.07.2016 г.</v>
      </c>
      <c r="B151" s="453"/>
      <c r="C151" s="636" t="s">
        <v>862</v>
      </c>
      <c r="D151" s="636"/>
      <c r="E151" s="636"/>
      <c r="F151" s="636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6" t="s">
        <v>863</v>
      </c>
      <c r="D153" s="636"/>
      <c r="E153" s="636"/>
      <c r="F153" s="636"/>
    </row>
    <row r="154" spans="1:16">
      <c r="C154" s="517"/>
      <c r="E154" s="517"/>
    </row>
    <row r="155" spans="1:16">
      <c r="C155" s="581" t="s">
        <v>864</v>
      </c>
      <c r="D155" s="581"/>
      <c r="E155" s="581"/>
      <c r="F155" s="581"/>
    </row>
  </sheetData>
  <customSheetViews>
    <customSheetView guid="{3E0E6334-8C12-4405-92FD-EA2F96DB8A0A}" topLeftCell="A148">
      <selection activeCell="D159" sqref="D159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1"/>
      <headerFooter alignWithMargins="0">
        <oddHeader>&amp;R&amp;"Times New Roman Cyr,Regular"&amp;9СПРАВКА ПО ОБРАЗЕЦ №  8</oddHeader>
      </headerFooter>
    </customSheetView>
    <customSheetView guid="{32F69895-A327-4B20-98E6-300C0785AB00}">
      <selection activeCell="A153" sqref="A153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2"/>
      <headerFooter alignWithMargins="0">
        <oddHeader>&amp;R&amp;"Times New Roman Cyr,Regular"&amp;9СПРАВКА ПО ОБРАЗЕЦ №  8</oddHeader>
      </headerFooter>
    </customSheetView>
    <customSheetView guid="{0A831C37-A405-463B-890A-DDCEBEBCA565}" topLeftCell="A148">
      <selection activeCell="D159" sqref="D159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3"/>
      <headerFooter alignWithMargins="0">
        <oddHeader>&amp;R&amp;"Times New Roman Cyr,Regular"&amp;9СПРАВКА ПО ОБРАЗЕЦ №  8</oddHeader>
      </headerFooter>
    </customSheetView>
    <customSheetView guid="{75C81071-208D-44E0-B734-5DA44EE956CA}" topLeftCell="A148">
      <selection activeCell="D159" sqref="D159"/>
      <pageMargins left="0.23" right="0.25" top="0.22" bottom="0.51181102362204722" header="0.51181102362204722" footer="0.51181102362204722"/>
      <printOptions horizontalCentered="1" verticalCentered="1"/>
      <pageSetup paperSize="9" scale="75" orientation="portrait" horizontalDpi="300" verticalDpi="300" r:id="rId4"/>
      <headerFooter alignWithMargins="0">
        <oddHeader>&amp;R&amp;"Times New Roman Cyr,Regular"&amp;9СПРАВКА ПО ОБРАЗЕЦ №  8</oddHeader>
      </headerFooter>
    </customSheetView>
  </customSheetViews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5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Rumen Sokolov</cp:lastModifiedBy>
  <cp:lastPrinted>2016-07-26T07:41:59Z</cp:lastPrinted>
  <dcterms:created xsi:type="dcterms:W3CDTF">2000-06-29T12:02:40Z</dcterms:created>
  <dcterms:modified xsi:type="dcterms:W3CDTF">2016-08-01T05:27:40Z</dcterms:modified>
</cp:coreProperties>
</file>