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656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K12" i="5" l="1"/>
  <c r="K11" i="5"/>
  <c r="L21" i="5" l="1"/>
  <c r="K21" i="5"/>
  <c r="D11" i="5" l="1"/>
  <c r="B48" i="2" l="1"/>
  <c r="A152" i="8" l="1"/>
  <c r="A31" i="7"/>
  <c r="A110" i="6"/>
  <c r="B45" i="5"/>
  <c r="A39" i="4"/>
  <c r="A50" i="3"/>
  <c r="D93" i="6" l="1"/>
  <c r="C95" i="6"/>
  <c r="D95" i="6" s="1"/>
  <c r="C94" i="6"/>
  <c r="D94" i="6" s="1"/>
  <c r="C89" i="6"/>
  <c r="D89" i="6" s="1"/>
  <c r="C87" i="6"/>
  <c r="D87" i="6" s="1"/>
  <c r="C42" i="6"/>
  <c r="D42" i="6" s="1"/>
  <c r="C29" i="6"/>
  <c r="D29" i="6" s="1"/>
  <c r="C28" i="6"/>
  <c r="D28" i="6" s="1"/>
  <c r="C19" i="2" l="1"/>
  <c r="H27" i="1"/>
  <c r="G27" i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45" i="1"/>
  <c r="D51" i="1"/>
  <c r="G33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D29" i="4" s="1"/>
  <c r="E11" i="4"/>
  <c r="E12" i="4"/>
  <c r="E15" i="4"/>
  <c r="E17" i="4"/>
  <c r="E21" i="4"/>
  <c r="E24" i="4"/>
  <c r="E29" i="4"/>
  <c r="F11" i="4"/>
  <c r="F12" i="4"/>
  <c r="F21" i="4"/>
  <c r="F24" i="4"/>
  <c r="G11" i="4"/>
  <c r="G12" i="4"/>
  <c r="G15" i="4" s="1"/>
  <c r="G17" i="4"/>
  <c r="G21" i="4"/>
  <c r="G24" i="4"/>
  <c r="H12" i="4"/>
  <c r="H15" i="4" s="1"/>
  <c r="H17" i="4"/>
  <c r="H21" i="4"/>
  <c r="H24" i="4"/>
  <c r="I16" i="4"/>
  <c r="I11" i="4"/>
  <c r="I12" i="4"/>
  <c r="I17" i="4"/>
  <c r="L17" i="4" s="1"/>
  <c r="I21" i="4"/>
  <c r="I24" i="4"/>
  <c r="J11" i="4"/>
  <c r="J12" i="4"/>
  <c r="J15" i="4"/>
  <c r="J17" i="4"/>
  <c r="J21" i="4"/>
  <c r="J24" i="4"/>
  <c r="J16" i="4"/>
  <c r="L16" i="4" s="1"/>
  <c r="K17" i="4"/>
  <c r="K21" i="4"/>
  <c r="K24" i="4"/>
  <c r="K12" i="4"/>
  <c r="K15" i="4" s="1"/>
  <c r="C11" i="4"/>
  <c r="C12" i="4"/>
  <c r="C15" i="4"/>
  <c r="C17" i="4"/>
  <c r="C21" i="4"/>
  <c r="L21" i="4" s="1"/>
  <c r="C24" i="4"/>
  <c r="C29" i="4"/>
  <c r="C32" i="4" s="1"/>
  <c r="L13" i="4"/>
  <c r="L14" i="4"/>
  <c r="L18" i="4"/>
  <c r="L19" i="4"/>
  <c r="L20" i="4"/>
  <c r="L22" i="4"/>
  <c r="L23" i="4"/>
  <c r="L24" i="4"/>
  <c r="L25" i="4"/>
  <c r="L26" i="4"/>
  <c r="L27" i="4"/>
  <c r="L28" i="4"/>
  <c r="L30" i="4"/>
  <c r="L31" i="4"/>
  <c r="E32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7" i="5"/>
  <c r="G18" i="5"/>
  <c r="G19" i="5"/>
  <c r="G25" i="5"/>
  <c r="H17" i="5"/>
  <c r="H25" i="5"/>
  <c r="H27" i="5"/>
  <c r="H32" i="5"/>
  <c r="I17" i="5"/>
  <c r="I25" i="5"/>
  <c r="I27" i="5"/>
  <c r="I32" i="5"/>
  <c r="J17" i="5"/>
  <c r="J18" i="5"/>
  <c r="J19" i="5"/>
  <c r="J25" i="5"/>
  <c r="K17" i="5"/>
  <c r="K25" i="5"/>
  <c r="K27" i="5"/>
  <c r="K32" i="5"/>
  <c r="L17" i="5"/>
  <c r="L25" i="5"/>
  <c r="L27" i="5"/>
  <c r="L32" i="5"/>
  <c r="M17" i="5"/>
  <c r="M25" i="5"/>
  <c r="M27" i="5"/>
  <c r="M32" i="5"/>
  <c r="N17" i="5"/>
  <c r="N18" i="5"/>
  <c r="N19" i="5"/>
  <c r="N25" i="5"/>
  <c r="O17" i="5"/>
  <c r="O25" i="5"/>
  <c r="O27" i="5"/>
  <c r="O32" i="5"/>
  <c r="P17" i="5"/>
  <c r="P25" i="5"/>
  <c r="P27" i="5"/>
  <c r="P32" i="5"/>
  <c r="Q17" i="5"/>
  <c r="Q18" i="5"/>
  <c r="Q19" i="5"/>
  <c r="Q25" i="5"/>
  <c r="R17" i="5"/>
  <c r="R18" i="5"/>
  <c r="R19" i="5"/>
  <c r="R25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2" i="5"/>
  <c r="Q32" i="5" s="1"/>
  <c r="G32" i="5"/>
  <c r="J32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G37" i="5"/>
  <c r="J37" i="5" s="1"/>
  <c r="G20" i="5"/>
  <c r="G21" i="5"/>
  <c r="J21" i="5" s="1"/>
  <c r="G22" i="5"/>
  <c r="G23" i="5"/>
  <c r="G24" i="5"/>
  <c r="G27" i="5"/>
  <c r="G16" i="5"/>
  <c r="J16" i="5" s="1"/>
  <c r="J20" i="5"/>
  <c r="J22" i="5"/>
  <c r="J23" i="5"/>
  <c r="J24" i="5"/>
  <c r="J27" i="5"/>
  <c r="N20" i="5"/>
  <c r="N21" i="5"/>
  <c r="Q21" i="5" s="1"/>
  <c r="N22" i="5"/>
  <c r="N23" i="5"/>
  <c r="N24" i="5"/>
  <c r="N27" i="5"/>
  <c r="N16" i="5"/>
  <c r="Q16" i="5" s="1"/>
  <c r="Q20" i="5"/>
  <c r="R20" i="5" s="1"/>
  <c r="Q22" i="5"/>
  <c r="R22" i="5" s="1"/>
  <c r="Q23" i="5"/>
  <c r="Q24" i="5"/>
  <c r="R24" i="5" s="1"/>
  <c r="Q27" i="5"/>
  <c r="G10" i="5"/>
  <c r="G11" i="5"/>
  <c r="G12" i="5"/>
  <c r="J12" i="5" s="1"/>
  <c r="G13" i="5"/>
  <c r="G14" i="5"/>
  <c r="J14" i="5" s="1"/>
  <c r="G9" i="5"/>
  <c r="J10" i="5"/>
  <c r="N10" i="5"/>
  <c r="Q10" i="5"/>
  <c r="J11" i="5"/>
  <c r="N11" i="5"/>
  <c r="Q11" i="5" s="1"/>
  <c r="N12" i="5"/>
  <c r="Q12" i="5"/>
  <c r="J13" i="5"/>
  <c r="N13" i="5"/>
  <c r="Q13" i="5" s="1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E71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96" i="6"/>
  <c r="F56" i="6"/>
  <c r="F52" i="6"/>
  <c r="F66" i="6" s="1"/>
  <c r="E95" i="6"/>
  <c r="C56" i="6"/>
  <c r="E56" i="6" s="1"/>
  <c r="C52" i="6"/>
  <c r="C66" i="6"/>
  <c r="D56" i="6"/>
  <c r="D52" i="6"/>
  <c r="D66" i="6" s="1"/>
  <c r="E68" i="6"/>
  <c r="C90" i="6"/>
  <c r="C85" i="6" s="1"/>
  <c r="C96" i="6" s="1"/>
  <c r="C97" i="6" s="1"/>
  <c r="C71" i="6"/>
  <c r="C75" i="6"/>
  <c r="C80" i="6"/>
  <c r="D16" i="6"/>
  <c r="C16" i="6"/>
  <c r="F103" i="6"/>
  <c r="F104" i="6"/>
  <c r="F105" i="6" s="1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1" i="6"/>
  <c r="E15" i="6"/>
  <c r="E16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C43" i="6" s="1"/>
  <c r="C44" i="6" s="1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C149" i="8"/>
  <c r="F148" i="8"/>
  <c r="E148" i="8"/>
  <c r="F131" i="8"/>
  <c r="E131" i="8"/>
  <c r="F114" i="8"/>
  <c r="E114" i="8"/>
  <c r="F97" i="8"/>
  <c r="E97" i="8"/>
  <c r="C27" i="8"/>
  <c r="C78" i="8"/>
  <c r="C61" i="8"/>
  <c r="C44" i="8"/>
  <c r="F78" i="8"/>
  <c r="E78" i="8"/>
  <c r="F61" i="8"/>
  <c r="E61" i="8"/>
  <c r="F44" i="8"/>
  <c r="E44" i="8"/>
  <c r="E27" i="8"/>
  <c r="E79" i="8" s="1"/>
  <c r="F27" i="8"/>
  <c r="F149" i="8"/>
  <c r="R16" i="5" l="1"/>
  <c r="R15" i="5"/>
  <c r="D43" i="3"/>
  <c r="D45" i="3" s="1"/>
  <c r="E38" i="6"/>
  <c r="E33" i="6"/>
  <c r="F79" i="8"/>
  <c r="H28" i="2"/>
  <c r="H33" i="2" s="1"/>
  <c r="G28" i="2"/>
  <c r="D28" i="2"/>
  <c r="D33" i="2" s="1"/>
  <c r="C28" i="2"/>
  <c r="L11" i="4"/>
  <c r="I15" i="4"/>
  <c r="F15" i="4"/>
  <c r="H36" i="1"/>
  <c r="H94" i="1" s="1"/>
  <c r="D93" i="1"/>
  <c r="D55" i="1"/>
  <c r="G36" i="1"/>
  <c r="G94" i="1" s="1"/>
  <c r="R36" i="5"/>
  <c r="R34" i="5"/>
  <c r="R32" i="5"/>
  <c r="R30" i="5"/>
  <c r="R28" i="5"/>
  <c r="I17" i="7"/>
  <c r="E24" i="6"/>
  <c r="R14" i="5"/>
  <c r="R12" i="5"/>
  <c r="R10" i="5"/>
  <c r="J29" i="4"/>
  <c r="J32" i="4" s="1"/>
  <c r="M29" i="4"/>
  <c r="M32" i="4" s="1"/>
  <c r="C43" i="3"/>
  <c r="C45" i="3" s="1"/>
  <c r="C79" i="8"/>
  <c r="E149" i="8"/>
  <c r="D43" i="6"/>
  <c r="D44" i="6" s="1"/>
  <c r="E19" i="6"/>
  <c r="F97" i="6"/>
  <c r="R9" i="5"/>
  <c r="R13" i="5"/>
  <c r="R11" i="5"/>
  <c r="R27" i="5"/>
  <c r="R23" i="5"/>
  <c r="R21" i="5"/>
  <c r="R37" i="5"/>
  <c r="R35" i="5"/>
  <c r="R33" i="5"/>
  <c r="R31" i="5"/>
  <c r="R29" i="5"/>
  <c r="P38" i="5"/>
  <c r="P40" i="5" s="1"/>
  <c r="O38" i="5"/>
  <c r="O40" i="5" s="1"/>
  <c r="M38" i="5"/>
  <c r="M40" i="5" s="1"/>
  <c r="L38" i="5"/>
  <c r="L40" i="5" s="1"/>
  <c r="K38" i="5"/>
  <c r="I38" i="5"/>
  <c r="I40" i="5" s="1"/>
  <c r="H38" i="5"/>
  <c r="H40" i="5" s="1"/>
  <c r="F38" i="5"/>
  <c r="F40" i="5" s="1"/>
  <c r="E38" i="5"/>
  <c r="E40" i="5" s="1"/>
  <c r="D38" i="5"/>
  <c r="G38" i="5" s="1"/>
  <c r="L12" i="4"/>
  <c r="K29" i="4"/>
  <c r="K32" i="4" s="1"/>
  <c r="C55" i="1"/>
  <c r="E43" i="6"/>
  <c r="E44" i="6" s="1"/>
  <c r="E66" i="6"/>
  <c r="D97" i="6"/>
  <c r="E52" i="6"/>
  <c r="E90" i="6"/>
  <c r="E85" i="6" s="1"/>
  <c r="E96" i="6" s="1"/>
  <c r="F29" i="4"/>
  <c r="F32" i="4" s="1"/>
  <c r="L15" i="4"/>
  <c r="C93" i="1"/>
  <c r="K40" i="5"/>
  <c r="N38" i="5"/>
  <c r="D40" i="5"/>
  <c r="I29" i="4"/>
  <c r="I32" i="4" s="1"/>
  <c r="H29" i="4"/>
  <c r="H32" i="4" s="1"/>
  <c r="G29" i="4"/>
  <c r="G32" i="4" s="1"/>
  <c r="D32" i="4"/>
  <c r="G33" i="2"/>
  <c r="E97" i="6" l="1"/>
  <c r="G30" i="2"/>
  <c r="H30" i="2"/>
  <c r="D30" i="2"/>
  <c r="H34" i="2"/>
  <c r="H39" i="2" s="1"/>
  <c r="C30" i="2"/>
  <c r="C33" i="2"/>
  <c r="C34" i="2" s="1"/>
  <c r="L32" i="4"/>
  <c r="D94" i="1"/>
  <c r="C94" i="1"/>
  <c r="L29" i="4"/>
  <c r="D39" i="2"/>
  <c r="D34" i="2"/>
  <c r="C39" i="2"/>
  <c r="G40" i="5"/>
  <c r="J38" i="5"/>
  <c r="N40" i="5"/>
  <c r="Q38" i="5"/>
  <c r="Q40" i="5" s="1"/>
  <c r="G34" i="2"/>
  <c r="G39" i="2" s="1"/>
  <c r="C42" i="2" l="1"/>
  <c r="G42" i="2"/>
  <c r="C41" i="2"/>
  <c r="J40" i="5"/>
  <c r="R38" i="5"/>
  <c r="R40" i="5" s="1"/>
  <c r="G41" i="2"/>
  <c r="H42" i="2"/>
  <c r="D41" i="2"/>
  <c r="H41" i="2"/>
  <c r="D42" i="2"/>
</calcChain>
</file>

<file path=xl/sharedStrings.xml><?xml version="1.0" encoding="utf-8"?>
<sst xmlns="http://schemas.openxmlformats.org/spreadsheetml/2006/main" count="1067" uniqueCount="872">
  <si>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</si>
  <si>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</si>
  <si>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</si>
  <si>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</si>
  <si>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</si>
  <si>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</si>
  <si>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</si>
  <si>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</si>
  <si>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</si>
  <si>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</si>
  <si>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</si>
  <si>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</si>
  <si>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</si>
  <si>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</si>
  <si>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</si>
  <si>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</si>
  <si>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</si>
  <si>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</si>
  <si>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</si>
  <si>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</si>
  <si>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</si>
  <si>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</si>
  <si>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</si>
  <si>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</si>
  <si>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</si>
  <si>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</si>
  <si>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</si>
  <si>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</si>
  <si>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</si>
  <si>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</si>
  <si>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</si>
  <si>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</si>
  <si>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</si>
  <si>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</si>
  <si>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</si>
  <si>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</si>
  <si>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</si>
  <si>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</si>
  <si>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</si>
  <si>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</si>
  <si>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</si>
  <si>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</si>
  <si>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</si>
  <si>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</si>
  <si>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</si>
  <si>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</si>
  <si>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</si>
  <si>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</si>
  <si>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</si>
  <si>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</si>
  <si>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</si>
  <si>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</si>
  <si>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</si>
  <si>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</si>
  <si>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</si>
  <si>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</si>
  <si>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</si>
  <si>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</si>
  <si>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</si>
  <si>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</si>
  <si>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</si>
  <si>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</si>
  <si>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</si>
  <si>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</si>
  <si>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</si>
  <si>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</si>
  <si>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</si>
  <si>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</si>
  <si>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</si>
  <si>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</si>
  <si>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</si>
  <si>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</si>
  <si>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</si>
  <si>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</si>
  <si>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</si>
  <si>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</si>
  <si>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</si>
  <si>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</si>
  <si>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</si>
  <si>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</si>
  <si>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</si>
  <si>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</si>
  <si>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</si>
  <si>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</si>
  <si>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</si>
  <si>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</si>
  <si>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</si>
  <si>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</si>
  <si>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</si>
  <si>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</si>
  <si>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</si>
  <si>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</si>
  <si>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</si>
  <si>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</si>
  <si>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</si>
  <si>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</si>
  <si>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</si>
  <si>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</si>
  <si>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</si>
  <si>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</si>
  <si>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</si>
  <si>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</si>
  <si>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</si>
  <si>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</si>
  <si>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</si>
  <si>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</si>
  <si>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</si>
  <si>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</si>
  <si>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</si>
  <si>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</si>
  <si>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</si>
  <si>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</si>
  <si>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</si>
  <si>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</si>
  <si>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</si>
  <si>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</si>
  <si>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</si>
  <si>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</si>
  <si>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</si>
  <si>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</si>
  <si>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</si>
  <si>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</si>
  <si>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</si>
  <si>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</si>
  <si>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</si>
  <si>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</si>
  <si>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</si>
  <si>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</si>
  <si>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</si>
  <si>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</si>
  <si>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</si>
  <si>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</si>
  <si>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</si>
  <si>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</si>
  <si>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</si>
  <si>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</si>
  <si>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</si>
  <si>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</si>
  <si>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</si>
  <si>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</si>
  <si>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</si>
  <si>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</si>
  <si>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</si>
  <si>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</si>
  <si>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</si>
  <si>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</si>
  <si>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</si>
  <si>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</si>
  <si>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</si>
  <si>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</si>
  <si>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</si>
  <si>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</si>
  <si>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</si>
  <si>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</si>
  <si>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</si>
  <si>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</si>
  <si>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</si>
  <si>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</si>
  <si>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</si>
  <si>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</si>
  <si>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</si>
  <si>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</si>
  <si>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</si>
  <si>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</si>
  <si>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</si>
  <si>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</si>
  <si>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</si>
  <si>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</si>
  <si>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</si>
  <si>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</si>
  <si>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</si>
  <si>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</si>
  <si>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</si>
  <si>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</si>
  <si>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</si>
  <si>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</si>
  <si>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</si>
  <si>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</si>
  <si>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</si>
  <si>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</si>
  <si>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</si>
  <si>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</si>
  <si>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</si>
  <si>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</si>
  <si>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</si>
  <si>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</si>
  <si>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</si>
  <si>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</si>
  <si>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</si>
  <si>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</si>
  <si>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</si>
  <si>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</si>
  <si>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</si>
  <si>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</si>
  <si>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</si>
  <si>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</si>
  <si>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</si>
  <si>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</si>
  <si>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</si>
  <si>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</si>
  <si>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</si>
  <si>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</si>
  <si>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</si>
  <si>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</si>
  <si>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</si>
  <si>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</si>
  <si>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</si>
  <si>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</si>
  <si>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</si>
  <si>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</si>
  <si>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</si>
  <si>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</si>
  <si>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</si>
  <si>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</si>
  <si>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</si>
  <si>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</si>
  <si>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</si>
  <si>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</si>
  <si>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</si>
  <si>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</si>
  <si>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</si>
  <si>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</si>
  <si>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</si>
  <si>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</si>
  <si>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</si>
  <si>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</si>
  <si>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</si>
  <si>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</si>
  <si>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</si>
  <si>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</si>
  <si>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</si>
  <si>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</si>
  <si>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</si>
  <si>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</si>
  <si>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</si>
  <si>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</si>
  <si>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</si>
  <si>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</si>
  <si>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</si>
  <si>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</si>
  <si>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</si>
  <si>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</si>
  <si>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</si>
  <si>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</si>
  <si>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</si>
  <si>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</si>
  <si>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</si>
  <si>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</si>
  <si>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</si>
  <si>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</si>
  <si>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</si>
  <si>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</si>
  <si>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</si>
  <si>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</si>
  <si>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</si>
  <si>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</si>
  <si>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</si>
  <si>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</si>
  <si>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</si>
  <si>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</si>
  <si>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</si>
  <si>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</si>
  <si>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</si>
  <si>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</si>
  <si>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</si>
  <si>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</si>
  <si>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</si>
  <si>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</si>
  <si>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</si>
  <si>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</si>
  <si>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</si>
  <si>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</si>
  <si>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</si>
  <si>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</si>
  <si>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</si>
  <si>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</si>
  <si>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</si>
  <si>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</si>
  <si>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</si>
  <si>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</si>
  <si>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</si>
  <si>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</si>
  <si>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</si>
  <si>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</si>
  <si>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</si>
  <si>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</si>
  <si>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</si>
  <si>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</si>
  <si>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</si>
  <si>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</si>
  <si>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</si>
  <si>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</si>
  <si>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</si>
  <si>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</si>
  <si>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</si>
  <si>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</si>
  <si>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</si>
  <si>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</si>
  <si>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</si>
  <si>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</si>
  <si>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</si>
  <si>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</si>
  <si>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</si>
  <si>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</si>
  <si>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</si>
  <si>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</si>
  <si>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</si>
  <si>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</si>
  <si>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</si>
  <si>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</si>
  <si>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</si>
  <si>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</si>
  <si>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</si>
  <si>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</si>
  <si>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</si>
  <si>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</si>
  <si>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</si>
  <si>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</si>
  <si>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</si>
  <si>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</si>
  <si>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</si>
  <si>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</si>
  <si>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</si>
  <si>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</si>
  <si>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</si>
  <si>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</si>
  <si>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</si>
  <si>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</si>
  <si>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</si>
  <si>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</si>
  <si>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</si>
  <si>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</si>
  <si>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</si>
  <si>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</si>
  <si>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</si>
  <si>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</si>
  <si>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</si>
  <si>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</si>
  <si>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</si>
  <si>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</si>
  <si>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</si>
  <si>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</si>
  <si>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</si>
  <si>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</si>
  <si>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</si>
  <si>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</si>
  <si>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</si>
  <si>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</si>
  <si>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</si>
  <si>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</si>
  <si>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</si>
  <si>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</si>
  <si>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</si>
  <si>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</si>
  <si>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</si>
  <si>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</si>
  <si>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</si>
  <si>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</si>
  <si>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</si>
  <si>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</si>
  <si>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</si>
  <si>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</si>
  <si>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</si>
  <si>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</si>
  <si>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</si>
  <si>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</si>
  <si>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</si>
  <si>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</si>
  <si>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</si>
  <si>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</si>
  <si>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</si>
  <si>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</si>
  <si>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</si>
  <si>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</si>
  <si>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</si>
  <si>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</si>
  <si>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</si>
  <si>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</si>
  <si>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</si>
  <si>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</si>
  <si>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</si>
  <si>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</si>
  <si>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</si>
  <si>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</si>
  <si>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</si>
  <si>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</si>
  <si>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</si>
  <si>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</si>
  <si>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</si>
  <si>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</si>
  <si>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</si>
  <si>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</si>
  <si>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</si>
  <si>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</si>
  <si>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</si>
  <si>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</si>
  <si>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</si>
  <si>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</si>
  <si>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</si>
  <si>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</si>
  <si>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</si>
  <si>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</si>
  <si>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</si>
  <si>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</si>
  <si>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</si>
  <si>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</si>
  <si>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</si>
  <si>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</si>
  <si>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</si>
  <si>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</si>
  <si>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</si>
  <si>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</si>
  <si>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</si>
  <si>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</si>
  <si>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</si>
  <si>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</si>
  <si>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</si>
  <si>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</si>
  <si>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</si>
  <si>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</si>
  <si>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</si>
  <si>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</si>
  <si>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</si>
  <si>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</si>
  <si>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</si>
  <si>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</si>
  <si>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</si>
  <si>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</si>
  <si>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</si>
  <si>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</si>
  <si>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</si>
  <si>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</si>
  <si>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</si>
  <si>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</si>
  <si>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</si>
  <si>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</si>
  <si>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</si>
  <si>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</si>
  <si>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</si>
  <si>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</si>
  <si>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</si>
  <si>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</si>
  <si>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</si>
  <si>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</si>
  <si>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</si>
  <si>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</si>
  <si>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</si>
  <si>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</si>
  <si>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</si>
  <si>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</si>
  <si>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</si>
  <si>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</si>
  <si>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</si>
  <si>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</si>
  <si>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</si>
  <si>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</si>
  <si>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</si>
  <si>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</si>
  <si>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</si>
  <si>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</si>
  <si>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</si>
  <si>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</si>
  <si>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</si>
  <si>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</si>
  <si>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</si>
  <si>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</si>
  <si>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</si>
  <si>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</si>
  <si>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</si>
  <si>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</si>
  <si>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</si>
  <si>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</si>
  <si>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</si>
  <si>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</si>
  <si>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</si>
  <si>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</si>
  <si>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</si>
  <si>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</si>
  <si>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</si>
  <si>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</si>
  <si>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</si>
  <si>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</si>
  <si>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</si>
  <si>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</si>
  <si>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</si>
  <si>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</si>
  <si>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</si>
  <si>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</si>
  <si>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</si>
  <si>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</si>
  <si>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</si>
  <si>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</si>
  <si>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</si>
  <si>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</si>
  <si>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</si>
  <si>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</si>
  <si>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</si>
  <si>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</si>
  <si>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</si>
  <si>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</si>
  <si>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</si>
  <si>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</si>
  <si>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</si>
  <si>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</si>
  <si>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</si>
  <si>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</si>
  <si>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</si>
  <si>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</si>
  <si>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</si>
  <si>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</si>
  <si>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</si>
  <si>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</si>
  <si>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</si>
  <si>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</si>
  <si>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</si>
  <si>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</si>
  <si>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</si>
  <si>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</si>
  <si>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</si>
  <si>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</si>
  <si>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</si>
  <si>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</si>
  <si>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</si>
  <si>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</si>
  <si>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</si>
  <si>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</si>
  <si>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</si>
  <si>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</si>
  <si>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</si>
  <si>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</si>
  <si>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</si>
  <si>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</si>
  <si>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</si>
  <si>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</si>
  <si>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</si>
  <si>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</si>
  <si>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</si>
  <si>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</si>
  <si>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</si>
  <si>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</si>
  <si>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</si>
  <si>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</si>
  <si>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</si>
  <si>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</si>
  <si>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</si>
  <si>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</si>
  <si>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</si>
  <si>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</si>
  <si>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</si>
  <si>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</si>
  <si>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</si>
  <si>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</si>
  <si>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</si>
  <si>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</si>
  <si>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</si>
  <si>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</si>
  <si>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</si>
  <si>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</si>
  <si>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</si>
  <si>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</si>
  <si>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</si>
  <si>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</si>
  <si>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</si>
  <si>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</si>
  <si>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</si>
  <si>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</si>
  <si>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</si>
  <si>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</si>
  <si>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</si>
  <si>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</si>
  <si>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</si>
  <si>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</si>
  <si>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</si>
  <si>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</si>
  <si>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</si>
  <si>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</si>
  <si>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</si>
  <si>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</si>
  <si>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</si>
  <si>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</si>
  <si>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</si>
  <si>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</si>
  <si>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</si>
  <si>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</si>
  <si>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</si>
  <si>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</si>
  <si>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</si>
  <si>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</si>
  <si>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</si>
  <si>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</si>
  <si>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</si>
  <si>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</si>
  <si>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</si>
  <si>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</si>
  <si>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</si>
  <si>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</si>
  <si>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</si>
  <si>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</si>
  <si>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</si>
  <si>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</si>
  <si>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</si>
  <si>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</si>
  <si>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</si>
  <si>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</si>
  <si>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</si>
  <si>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</si>
  <si>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</si>
  <si>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</si>
  <si>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</si>
  <si>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</si>
  <si>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</si>
  <si>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</si>
  <si>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</si>
  <si>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</si>
  <si>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</si>
  <si>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</si>
  <si>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</si>
  <si>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</si>
  <si>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</si>
  <si>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</si>
  <si>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</si>
  <si>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</si>
  <si>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</si>
  <si>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</si>
  <si>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</si>
  <si>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</si>
  <si>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</si>
  <si>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</si>
  <si>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</si>
  <si>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</si>
  <si>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</si>
  <si>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</si>
  <si>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</si>
  <si>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</si>
  <si>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</si>
  <si>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</si>
  <si>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</si>
  <si>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</si>
  <si>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</si>
  <si>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</si>
  <si>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</si>
  <si>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</si>
  <si>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</si>
  <si>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</si>
  <si>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</si>
  <si>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</si>
  <si>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</si>
  <si>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</si>
  <si>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</si>
  <si>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</si>
  <si>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</si>
  <si>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</si>
  <si>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</si>
  <si>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</si>
  <si>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</si>
  <si>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</si>
  <si>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</si>
  <si>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</si>
  <si>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</si>
  <si>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</si>
  <si>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</si>
  <si>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</si>
  <si>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</si>
  <si>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</si>
  <si>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</si>
  <si>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</si>
  <si>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</si>
  <si>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</si>
  <si>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</si>
  <si>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</si>
  <si>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</si>
  <si>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</si>
  <si>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</si>
  <si>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</si>
  <si>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</si>
  <si>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</si>
  <si>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</si>
  <si>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</si>
  <si>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</si>
  <si>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</si>
  <si>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</si>
  <si>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</si>
  <si>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</si>
  <si>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</si>
  <si>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</si>
  <si>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</si>
  <si>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</si>
  <si>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</si>
  <si>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</si>
  <si>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</si>
  <si>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</si>
  <si>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</si>
  <si>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</si>
  <si>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</si>
  <si>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</si>
  <si>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</si>
  <si>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</si>
  <si>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</si>
  <si>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</si>
  <si>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</si>
  <si>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</si>
  <si>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</si>
  <si>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</si>
  <si>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</si>
  <si>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</si>
  <si>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</si>
  <si>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</si>
  <si>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</si>
  <si>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</si>
  <si>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</si>
  <si>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</si>
  <si>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</si>
  <si>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</si>
  <si>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</si>
  <si>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</si>
  <si>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</si>
  <si>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</si>
  <si>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</si>
  <si>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</si>
  <si>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</si>
  <si>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</si>
  <si>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</si>
  <si>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</si>
  <si>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</si>
  <si>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</si>
  <si>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</si>
  <si>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</si>
  <si>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</si>
  <si>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</si>
  <si>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</si>
  <si>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</si>
  <si>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</si>
  <si>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</si>
  <si>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</si>
  <si>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</si>
  <si>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</si>
  <si>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</si>
  <si>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</si>
  <si>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</si>
  <si>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</si>
  <si>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</si>
  <si>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</si>
  <si>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</si>
  <si>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</si>
  <si>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</si>
  <si>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</si>
  <si>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</si>
  <si>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</si>
  <si>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</si>
  <si>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</si>
  <si>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</si>
  <si>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</si>
  <si>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</si>
  <si>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</si>
  <si>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</si>
  <si>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</si>
  <si>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</si>
  <si>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</si>
  <si>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</si>
  <si>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</si>
  <si>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</si>
  <si>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</si>
  <si>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</si>
  <si>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</si>
  <si>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</si>
  <si>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</si>
  <si>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</si>
  <si>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</si>
  <si>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</si>
  <si>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</si>
  <si>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</si>
  <si>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</si>
  <si>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</si>
  <si>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</si>
  <si>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</si>
  <si>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</si>
  <si>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</si>
  <si>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</si>
  <si>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</si>
  <si>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</si>
  <si>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</si>
  <si>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</si>
  <si>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</si>
  <si>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</si>
  <si>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</si>
  <si>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</si>
  <si>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</si>
  <si>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</si>
  <si>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</si>
  <si>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</si>
  <si>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</si>
  <si>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</si>
  <si>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</si>
  <si>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</si>
  <si>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</si>
  <si>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</si>
  <si>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</si>
  <si>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</si>
  <si>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</si>
  <si>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</si>
  <si>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</si>
  <si>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</si>
  <si>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</si>
  <si>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</si>
  <si>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</si>
  <si>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</si>
  <si>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</si>
  <si>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</si>
  <si>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</si>
  <si>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</si>
  <si>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</si>
  <si>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</si>
  <si>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</si>
  <si>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</si>
  <si>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</si>
  <si>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</si>
  <si>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</si>
  <si>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</si>
  <si>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</si>
  <si>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</si>
  <si>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</si>
  <si>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</si>
  <si>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</si>
  <si>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</si>
  <si>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</si>
  <si>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</si>
  <si>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</si>
  <si>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</si>
  <si>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</si>
  <si>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</si>
  <si>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</si>
  <si>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</si>
  <si>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</si>
  <si>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</si>
  <si>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</si>
  <si>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</si>
  <si>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</si>
  <si>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</si>
  <si>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</si>
  <si>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</si>
  <si>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</si>
  <si>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</si>
  <si>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</si>
  <si>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</si>
  <si>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</si>
  <si>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</si>
  <si>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</si>
  <si>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</si>
  <si>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</si>
  <si>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</si>
  <si>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</si>
  <si>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</si>
  <si>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</si>
  <si>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</si>
  <si>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</si>
  <si>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</si>
  <si>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</si>
  <si>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</si>
  <si>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</si>
  <si>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</si>
  <si>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Съставител: Надежда Хаджийска</t>
  </si>
  <si>
    <t>Ръководител: д-р Иван Стоянов</t>
  </si>
  <si>
    <t>Надежда Хаджийска</t>
  </si>
  <si>
    <t>д-р Иван Стоянов</t>
  </si>
  <si>
    <t xml:space="preserve"> Ръководител </t>
  </si>
  <si>
    <t xml:space="preserve">                                    Съставител: </t>
  </si>
  <si>
    <t>1  МЕДИЦИНСКИ ЦЕНТЪР Русе ЕООД</t>
  </si>
  <si>
    <t>Ръководител: Надежда Хаджийска</t>
  </si>
  <si>
    <t>КОНСОЛИДИРАН</t>
  </si>
  <si>
    <t xml:space="preserve">Дата  на съставяне:                                                                                    </t>
  </si>
  <si>
    <t>01.01.2016 - 31.12.2016</t>
  </si>
  <si>
    <t xml:space="preserve"> УМБАЛ РУСЕ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</si>
</sst>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лв&quot;_-;\-* #,##0.00\ &quot;лв&quot;_-;_-* &quot;-&quot;??\ &quot;лв&quot;_-;_-@_-"/>
    <numFmt numFmtId="164" formatCode="d/m/yyyy&quot; &quot;&quot;г.&quot;;@"/>
    <numFmt numFmtId="165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2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4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5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10" fillId="0" borderId="0" xfId="3" applyNumberFormat="1" applyFont="1" applyAlignment="1" applyProtection="1">
      <alignment horizontal="left" vertical="center" wrapText="1"/>
      <protection locked="0"/>
    </xf>
    <xf numFmtId="14" fontId="10" fillId="0" borderId="0" xfId="7" applyNumberFormat="1" applyFont="1" applyProtection="1">
      <protection locked="0"/>
    </xf>
    <xf numFmtId="3" fontId="9" fillId="0" borderId="0" xfId="8" applyNumberFormat="1" applyFont="1" applyFill="1" applyAlignment="1" applyProtection="1">
      <alignment horizontal="right" vertical="top" wrapText="1"/>
      <protection locked="0"/>
    </xf>
    <xf numFmtId="14" fontId="4" fillId="0" borderId="0" xfId="8" applyNumberFormat="1" applyFont="1" applyAlignment="1" applyProtection="1">
      <alignment vertical="top" wrapText="1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4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5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5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5" fontId="9" fillId="0" borderId="0" xfId="6" applyNumberFormat="1" applyFont="1" applyBorder="1" applyAlignment="1" applyProtection="1">
      <alignment horizontal="center" vertical="justify" wrapText="1"/>
    </xf>
    <xf numFmtId="165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5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5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86"/>
  <sheetViews>
    <sheetView tabSelected="1" workbookViewId="0">
      <selection activeCell="E4" sqref="E4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8" t="s">
        <v>1</v>
      </c>
      <c r="B3" s="579"/>
      <c r="C3" s="579"/>
      <c r="D3" s="579"/>
      <c r="E3" s="461" t="s">
        <v>871</v>
      </c>
      <c r="F3" s="217" t="s">
        <v>2</v>
      </c>
      <c r="G3" s="172"/>
      <c r="H3" s="460">
        <v>118505556</v>
      </c>
    </row>
    <row r="4" spans="1:8" ht="15">
      <c r="A4" s="578" t="s">
        <v>3</v>
      </c>
      <c r="B4" s="583"/>
      <c r="C4" s="583"/>
      <c r="D4" s="583"/>
      <c r="E4" s="503" t="s">
        <v>868</v>
      </c>
      <c r="F4" s="580" t="s">
        <v>4</v>
      </c>
      <c r="G4" s="581"/>
      <c r="H4" s="460" t="s">
        <v>159</v>
      </c>
    </row>
    <row r="5" spans="1:8" ht="15">
      <c r="A5" s="578" t="s">
        <v>5</v>
      </c>
      <c r="B5" s="579"/>
      <c r="C5" s="579"/>
      <c r="D5" s="579"/>
      <c r="E5" s="504" t="s">
        <v>870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5" t="s">
        <v>16</v>
      </c>
      <c r="B9" s="229"/>
      <c r="C9" s="230"/>
      <c r="D9" s="231"/>
      <c r="E9" s="443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343</v>
      </c>
      <c r="D11" s="151">
        <v>343</v>
      </c>
      <c r="E11" s="237" t="s">
        <v>22</v>
      </c>
      <c r="F11" s="242" t="s">
        <v>23</v>
      </c>
      <c r="G11" s="152">
        <v>24345</v>
      </c>
      <c r="H11" s="152">
        <v>16584</v>
      </c>
    </row>
    <row r="12" spans="1:8" ht="15">
      <c r="A12" s="235" t="s">
        <v>24</v>
      </c>
      <c r="B12" s="241" t="s">
        <v>25</v>
      </c>
      <c r="C12" s="151">
        <v>13516</v>
      </c>
      <c r="D12" s="151">
        <v>13081</v>
      </c>
      <c r="E12" s="237" t="s">
        <v>26</v>
      </c>
      <c r="F12" s="242" t="s">
        <v>27</v>
      </c>
      <c r="G12" s="153">
        <v>24345</v>
      </c>
      <c r="H12" s="153">
        <v>16584</v>
      </c>
    </row>
    <row r="13" spans="1:8" ht="15">
      <c r="A13" s="235" t="s">
        <v>28</v>
      </c>
      <c r="B13" s="241" t="s">
        <v>29</v>
      </c>
      <c r="C13" s="151">
        <v>8216</v>
      </c>
      <c r="D13" s="151">
        <v>2071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741</v>
      </c>
      <c r="D14" s="151">
        <v>799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53</v>
      </c>
      <c r="D15" s="151">
        <v>19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313</v>
      </c>
      <c r="D16" s="151">
        <v>406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597</v>
      </c>
      <c r="D17" s="151">
        <v>491</v>
      </c>
      <c r="E17" s="243" t="s">
        <v>46</v>
      </c>
      <c r="F17" s="245" t="s">
        <v>47</v>
      </c>
      <c r="G17" s="154">
        <f>G11+G14+G15+G16</f>
        <v>24345</v>
      </c>
      <c r="H17" s="154">
        <f>H11+H14+H15+H16</f>
        <v>16584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23779</v>
      </c>
      <c r="D19" s="155">
        <f>SUM(D11:D18)</f>
        <v>17210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196</v>
      </c>
      <c r="H21" s="156">
        <f>SUM(H22:H24)</f>
        <v>196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53</v>
      </c>
      <c r="H22" s="152">
        <v>53</v>
      </c>
    </row>
    <row r="23" spans="1:18" ht="15">
      <c r="A23" s="235" t="s">
        <v>66</v>
      </c>
      <c r="B23" s="241" t="s">
        <v>67</v>
      </c>
      <c r="C23" s="151">
        <v>25</v>
      </c>
      <c r="D23" s="151">
        <v>16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32</v>
      </c>
      <c r="D24" s="151">
        <v>9</v>
      </c>
      <c r="E24" s="237" t="s">
        <v>72</v>
      </c>
      <c r="F24" s="242" t="s">
        <v>73</v>
      </c>
      <c r="G24" s="152">
        <v>143</v>
      </c>
      <c r="H24" s="152">
        <v>143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196</v>
      </c>
      <c r="H25" s="154">
        <f>H19+H20+H21</f>
        <v>196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57</v>
      </c>
      <c r="D27" s="155">
        <f>SUM(D23:D26)</f>
        <v>25</v>
      </c>
      <c r="E27" s="253" t="s">
        <v>83</v>
      </c>
      <c r="F27" s="242" t="s">
        <v>84</v>
      </c>
      <c r="G27" s="154">
        <f>SUM(G28:G30)</f>
        <v>-481</v>
      </c>
      <c r="H27" s="154">
        <f>SUM(H28:H30)</f>
        <v>-529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2635</v>
      </c>
      <c r="H28" s="152">
        <v>2587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-3116</v>
      </c>
      <c r="H29" s="316">
        <v>-3116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>
        <v>42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-147</v>
      </c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-628</v>
      </c>
      <c r="H33" s="154">
        <f>H27+H31+H32</f>
        <v>-487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849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23913</v>
      </c>
      <c r="H36" s="154">
        <f>H25+H17+H33</f>
        <v>16293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4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4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11</v>
      </c>
      <c r="H48" s="152">
        <v>13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11</v>
      </c>
      <c r="H49" s="154">
        <f>SUM(H43:H48)</f>
        <v>13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327</v>
      </c>
      <c r="D54" s="151">
        <v>328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24163</v>
      </c>
      <c r="D55" s="155">
        <f>D19+D20+D21+D27+D32+D45+D51+D53+D54</f>
        <v>17563</v>
      </c>
      <c r="E55" s="237" t="s">
        <v>172</v>
      </c>
      <c r="F55" s="261" t="s">
        <v>173</v>
      </c>
      <c r="G55" s="154">
        <f>G49+G51+G52+G53+G54</f>
        <v>11</v>
      </c>
      <c r="H55" s="154">
        <f>H49+H51+H52+H53+H54</f>
        <v>13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6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49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640</v>
      </c>
      <c r="D58" s="151">
        <v>569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3446</v>
      </c>
      <c r="H61" s="154">
        <f>SUM(H62:H68)</f>
        <v>3581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0</v>
      </c>
      <c r="H62" s="152">
        <v>0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640</v>
      </c>
      <c r="D64" s="155">
        <f>SUM(D58:D63)</f>
        <v>569</v>
      </c>
      <c r="E64" s="237" t="s">
        <v>200</v>
      </c>
      <c r="F64" s="242" t="s">
        <v>201</v>
      </c>
      <c r="G64" s="152">
        <v>2044</v>
      </c>
      <c r="H64" s="152">
        <v>2197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837</v>
      </c>
      <c r="H66" s="152">
        <v>817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377</v>
      </c>
      <c r="H67" s="152">
        <v>363</v>
      </c>
    </row>
    <row r="68" spans="1:18" ht="15">
      <c r="A68" s="235" t="s">
        <v>211</v>
      </c>
      <c r="B68" s="241" t="s">
        <v>212</v>
      </c>
      <c r="C68" s="151">
        <v>2925</v>
      </c>
      <c r="D68" s="151">
        <v>2744</v>
      </c>
      <c r="E68" s="237" t="s">
        <v>213</v>
      </c>
      <c r="F68" s="242" t="s">
        <v>214</v>
      </c>
      <c r="G68" s="152">
        <v>188</v>
      </c>
      <c r="H68" s="152">
        <v>204</v>
      </c>
    </row>
    <row r="69" spans="1:18" ht="15">
      <c r="A69" s="235" t="s">
        <v>215</v>
      </c>
      <c r="B69" s="241" t="s">
        <v>216</v>
      </c>
      <c r="C69" s="151">
        <v>24</v>
      </c>
      <c r="D69" s="151">
        <v>20</v>
      </c>
      <c r="E69" s="251" t="s">
        <v>78</v>
      </c>
      <c r="F69" s="242" t="s">
        <v>217</v>
      </c>
      <c r="G69" s="152">
        <v>38</v>
      </c>
      <c r="H69" s="152">
        <v>133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493</v>
      </c>
      <c r="H70" s="152">
        <v>595</v>
      </c>
    </row>
    <row r="71" spans="1:18" ht="15">
      <c r="A71" s="235" t="s">
        <v>222</v>
      </c>
      <c r="B71" s="241" t="s">
        <v>223</v>
      </c>
      <c r="C71" s="151">
        <v>95</v>
      </c>
      <c r="D71" s="151">
        <v>99</v>
      </c>
      <c r="E71" s="253" t="s">
        <v>46</v>
      </c>
      <c r="F71" s="273" t="s">
        <v>224</v>
      </c>
      <c r="G71" s="161">
        <f>G59+G60+G61+G69+G70</f>
        <v>3977</v>
      </c>
      <c r="H71" s="161">
        <f>H59+H60+H61+H69+H70</f>
        <v>4309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0</v>
      </c>
      <c r="D74" s="151">
        <v>0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3044</v>
      </c>
      <c r="D75" s="155">
        <f>SUM(D67:D74)</f>
        <v>2863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2204</v>
      </c>
      <c r="H76" s="152">
        <v>2507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6181</v>
      </c>
      <c r="H79" s="162">
        <f>H71+H74+H75+H76</f>
        <v>6816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8</v>
      </c>
      <c r="D87" s="151">
        <v>13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2250</v>
      </c>
      <c r="D88" s="151">
        <v>2114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2258</v>
      </c>
      <c r="D91" s="155">
        <f>SUM(D87:D90)</f>
        <v>2127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5942</v>
      </c>
      <c r="D93" s="155">
        <f>D64+D75+D84+D91+D92</f>
        <v>5559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7" t="s">
        <v>268</v>
      </c>
      <c r="B94" s="288" t="s">
        <v>269</v>
      </c>
      <c r="C94" s="164">
        <f>C93+C55</f>
        <v>30105</v>
      </c>
      <c r="D94" s="164">
        <f>D93+D55</f>
        <v>23122</v>
      </c>
      <c r="E94" s="448" t="s">
        <v>270</v>
      </c>
      <c r="F94" s="289" t="s">
        <v>271</v>
      </c>
      <c r="G94" s="165">
        <f>G36+G39+G55+G79</f>
        <v>30105</v>
      </c>
      <c r="H94" s="165">
        <f>H36+H39+H55+H79</f>
        <v>23122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850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 customHeight="1">
      <c r="A98" s="45" t="s">
        <v>272</v>
      </c>
      <c r="B98" s="432"/>
      <c r="C98" s="582" t="s">
        <v>860</v>
      </c>
      <c r="D98" s="582"/>
      <c r="E98" s="582"/>
      <c r="F98" s="170"/>
      <c r="G98" s="171"/>
      <c r="H98" s="172"/>
      <c r="M98" s="157"/>
    </row>
    <row r="99" spans="1:13" ht="15">
      <c r="A99" s="577">
        <v>42773</v>
      </c>
      <c r="C99" s="45"/>
      <c r="D99" s="1"/>
      <c r="E99" s="45"/>
      <c r="F99" s="170"/>
      <c r="G99" s="171"/>
      <c r="H99" s="172"/>
    </row>
    <row r="100" spans="1:13" ht="15" customHeight="1">
      <c r="A100" s="173"/>
      <c r="B100" s="173"/>
      <c r="C100" s="582" t="s">
        <v>861</v>
      </c>
      <c r="D100" s="582"/>
      <c r="E100" s="582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3.937007874015748E-2" top="0.19685039370078741" bottom="0.19685039370078741" header="0.15748031496062992" footer="0.15748031496062992"/>
  <pageSetup paperSize="9" scale="50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workbookViewId="0">
      <selection activeCell="C31" sqref="C31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6" t="str">
        <f>'справка №1-БАЛАНС'!E3</f>
        <v xml:space="preserve"> УМБАЛ РУСЕ АД</v>
      </c>
      <c r="C2" s="586"/>
      <c r="D2" s="586"/>
      <c r="E2" s="586"/>
      <c r="F2" s="588" t="s">
        <v>2</v>
      </c>
      <c r="G2" s="588"/>
      <c r="H2" s="525">
        <f>'справка №1-БАЛАНС'!H3</f>
        <v>118505556</v>
      </c>
    </row>
    <row r="3" spans="1:18" ht="15">
      <c r="A3" s="466" t="s">
        <v>274</v>
      </c>
      <c r="B3" s="586" t="str">
        <f>'справка №1-БАЛАНС'!E4</f>
        <v>КОНСОЛИДИРАН</v>
      </c>
      <c r="C3" s="586"/>
      <c r="D3" s="586"/>
      <c r="E3" s="586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7" t="str">
        <f>'справка №1-БАЛАНС'!E5</f>
        <v>01.01.2016 - 31.12.2016</v>
      </c>
      <c r="C4" s="587"/>
      <c r="D4" s="587"/>
      <c r="E4" s="314"/>
      <c r="F4" s="465"/>
      <c r="G4" s="543"/>
      <c r="H4" s="546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7"/>
      <c r="H7" s="547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7"/>
      <c r="H8" s="547"/>
    </row>
    <row r="9" spans="1:18">
      <c r="A9" s="298" t="s">
        <v>282</v>
      </c>
      <c r="B9" s="299" t="s">
        <v>283</v>
      </c>
      <c r="C9" s="46">
        <v>8833</v>
      </c>
      <c r="D9" s="46">
        <v>8483</v>
      </c>
      <c r="E9" s="298" t="s">
        <v>284</v>
      </c>
      <c r="F9" s="548" t="s">
        <v>285</v>
      </c>
      <c r="G9" s="549"/>
      <c r="H9" s="549"/>
    </row>
    <row r="10" spans="1:18">
      <c r="A10" s="298" t="s">
        <v>286</v>
      </c>
      <c r="B10" s="299" t="s">
        <v>287</v>
      </c>
      <c r="C10" s="46">
        <v>1738</v>
      </c>
      <c r="D10" s="46">
        <v>1783</v>
      </c>
      <c r="E10" s="298" t="s">
        <v>288</v>
      </c>
      <c r="F10" s="548" t="s">
        <v>289</v>
      </c>
      <c r="G10" s="549"/>
      <c r="H10" s="549"/>
    </row>
    <row r="11" spans="1:18">
      <c r="A11" s="298" t="s">
        <v>290</v>
      </c>
      <c r="B11" s="299" t="s">
        <v>291</v>
      </c>
      <c r="C11" s="46">
        <v>1983</v>
      </c>
      <c r="D11" s="46">
        <v>1808</v>
      </c>
      <c r="E11" s="300" t="s">
        <v>292</v>
      </c>
      <c r="F11" s="548" t="s">
        <v>293</v>
      </c>
      <c r="G11" s="549">
        <v>26243</v>
      </c>
      <c r="H11" s="549">
        <v>25538</v>
      </c>
    </row>
    <row r="12" spans="1:18">
      <c r="A12" s="298" t="s">
        <v>294</v>
      </c>
      <c r="B12" s="299" t="s">
        <v>295</v>
      </c>
      <c r="C12" s="46">
        <v>13300</v>
      </c>
      <c r="D12" s="46">
        <v>12842</v>
      </c>
      <c r="E12" s="300" t="s">
        <v>78</v>
      </c>
      <c r="F12" s="548" t="s">
        <v>296</v>
      </c>
      <c r="G12" s="549">
        <v>422</v>
      </c>
      <c r="H12" s="549">
        <v>445</v>
      </c>
    </row>
    <row r="13" spans="1:18">
      <c r="A13" s="298" t="s">
        <v>297</v>
      </c>
      <c r="B13" s="299" t="s">
        <v>298</v>
      </c>
      <c r="C13" s="46">
        <v>2343</v>
      </c>
      <c r="D13" s="46">
        <v>2261</v>
      </c>
      <c r="E13" s="301" t="s">
        <v>51</v>
      </c>
      <c r="F13" s="550" t="s">
        <v>299</v>
      </c>
      <c r="G13" s="547">
        <f>SUM(G9:G12)</f>
        <v>26665</v>
      </c>
      <c r="H13" s="547">
        <f>SUM(H9:H12)</f>
        <v>25983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8" t="s">
        <v>300</v>
      </c>
      <c r="B14" s="299" t="s">
        <v>301</v>
      </c>
      <c r="C14" s="46"/>
      <c r="D14" s="46"/>
      <c r="E14" s="300"/>
      <c r="F14" s="551"/>
      <c r="G14" s="552"/>
      <c r="H14" s="552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3" t="s">
        <v>305</v>
      </c>
      <c r="G15" s="549">
        <v>1668</v>
      </c>
      <c r="H15" s="549">
        <v>1536</v>
      </c>
    </row>
    <row r="16" spans="1:18">
      <c r="A16" s="298" t="s">
        <v>306</v>
      </c>
      <c r="B16" s="299" t="s">
        <v>307</v>
      </c>
      <c r="C16" s="47">
        <v>286</v>
      </c>
      <c r="D16" s="47">
        <v>406</v>
      </c>
      <c r="E16" s="298" t="s">
        <v>308</v>
      </c>
      <c r="F16" s="551" t="s">
        <v>309</v>
      </c>
      <c r="G16" s="554">
        <v>1538</v>
      </c>
      <c r="H16" s="554">
        <v>1417</v>
      </c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2"/>
      <c r="H17" s="552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2"/>
      <c r="H18" s="552"/>
    </row>
    <row r="19" spans="1:18">
      <c r="A19" s="301" t="s">
        <v>51</v>
      </c>
      <c r="B19" s="303" t="s">
        <v>315</v>
      </c>
      <c r="C19" s="49">
        <f>SUM(C9:C15)+C16</f>
        <v>28483</v>
      </c>
      <c r="D19" s="49">
        <f>SUM(D9:D15)+D16</f>
        <v>27583</v>
      </c>
      <c r="E19" s="304" t="s">
        <v>316</v>
      </c>
      <c r="F19" s="551" t="s">
        <v>317</v>
      </c>
      <c r="G19" s="549">
        <v>11</v>
      </c>
      <c r="H19" s="549">
        <v>65</v>
      </c>
      <c r="I19" s="543"/>
      <c r="J19" s="543"/>
      <c r="K19" s="543"/>
      <c r="L19" s="543"/>
      <c r="M19" s="543"/>
      <c r="N19" s="543"/>
      <c r="O19" s="543"/>
    </row>
    <row r="20" spans="1:18">
      <c r="A20" s="296"/>
      <c r="B20" s="299"/>
      <c r="C20" s="315"/>
      <c r="D20" s="315"/>
      <c r="E20" s="302" t="s">
        <v>318</v>
      </c>
      <c r="F20" s="551" t="s">
        <v>319</v>
      </c>
      <c r="G20" s="549"/>
      <c r="H20" s="549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1" t="s">
        <v>322</v>
      </c>
      <c r="G21" s="549"/>
      <c r="H21" s="549"/>
    </row>
    <row r="22" spans="1:18" ht="24">
      <c r="A22" s="304" t="s">
        <v>323</v>
      </c>
      <c r="B22" s="305" t="s">
        <v>324</v>
      </c>
      <c r="C22" s="46">
        <v>3</v>
      </c>
      <c r="D22" s="46">
        <v>1</v>
      </c>
      <c r="E22" s="304" t="s">
        <v>325</v>
      </c>
      <c r="F22" s="551" t="s">
        <v>326</v>
      </c>
      <c r="G22" s="549"/>
      <c r="H22" s="549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1" t="s">
        <v>330</v>
      </c>
      <c r="G23" s="549"/>
      <c r="H23" s="549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3" t="s">
        <v>333</v>
      </c>
      <c r="G24" s="547">
        <f>SUM(G19:G23)</f>
        <v>11</v>
      </c>
      <c r="H24" s="547">
        <f>SUM(H19:H23)</f>
        <v>65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8" t="s">
        <v>78</v>
      </c>
      <c r="B25" s="305" t="s">
        <v>334</v>
      </c>
      <c r="C25" s="46">
        <v>5</v>
      </c>
      <c r="D25" s="46">
        <v>4</v>
      </c>
      <c r="E25" s="302"/>
      <c r="F25" s="304"/>
      <c r="G25" s="552"/>
      <c r="H25" s="552"/>
    </row>
    <row r="26" spans="1:18">
      <c r="A26" s="301" t="s">
        <v>76</v>
      </c>
      <c r="B26" s="306" t="s">
        <v>335</v>
      </c>
      <c r="C26" s="49">
        <f>SUM(C22:C25)</f>
        <v>8</v>
      </c>
      <c r="D26" s="49">
        <f>SUM(D22:D25)</f>
        <v>5</v>
      </c>
      <c r="E26" s="298"/>
      <c r="F26" s="304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1"/>
      <c r="B27" s="306"/>
      <c r="C27" s="315"/>
      <c r="D27" s="315"/>
      <c r="E27" s="298"/>
      <c r="F27" s="304"/>
      <c r="G27" s="552"/>
      <c r="H27" s="552"/>
    </row>
    <row r="28" spans="1:18">
      <c r="A28" s="127" t="s">
        <v>336</v>
      </c>
      <c r="B28" s="293" t="s">
        <v>337</v>
      </c>
      <c r="C28" s="50">
        <f>C26+C19</f>
        <v>28491</v>
      </c>
      <c r="D28" s="50">
        <f>D26+D19</f>
        <v>27588</v>
      </c>
      <c r="E28" s="127" t="s">
        <v>338</v>
      </c>
      <c r="F28" s="553" t="s">
        <v>339</v>
      </c>
      <c r="G28" s="547">
        <f>G13+G15+G24</f>
        <v>28344</v>
      </c>
      <c r="H28" s="547">
        <f>H13+H15+H24</f>
        <v>27584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7"/>
      <c r="B29" s="293"/>
      <c r="C29" s="315"/>
      <c r="D29" s="315"/>
      <c r="E29" s="127"/>
      <c r="F29" s="551"/>
      <c r="G29" s="552"/>
      <c r="H29" s="552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0</v>
      </c>
      <c r="E30" s="127" t="s">
        <v>342</v>
      </c>
      <c r="F30" s="553" t="s">
        <v>343</v>
      </c>
      <c r="G30" s="53">
        <f>IF((C28-G28)&gt;0,C28-G28,0)</f>
        <v>147</v>
      </c>
      <c r="H30" s="53">
        <f>IF((D28-H28)&gt;0,D28-H28,0)</f>
        <v>4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851</v>
      </c>
      <c r="B31" s="306" t="s">
        <v>344</v>
      </c>
      <c r="C31" s="46"/>
      <c r="D31" s="46"/>
      <c r="E31" s="296" t="s">
        <v>854</v>
      </c>
      <c r="F31" s="551" t="s">
        <v>345</v>
      </c>
      <c r="G31" s="549"/>
      <c r="H31" s="549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1" t="s">
        <v>349</v>
      </c>
      <c r="G32" s="549"/>
      <c r="H32" s="549"/>
    </row>
    <row r="33" spans="1:18">
      <c r="A33" s="128" t="s">
        <v>350</v>
      </c>
      <c r="B33" s="306" t="s">
        <v>351</v>
      </c>
      <c r="C33" s="49">
        <f>C28-C31+C32</f>
        <v>28491</v>
      </c>
      <c r="D33" s="49">
        <f>D28-D31+D32</f>
        <v>27588</v>
      </c>
      <c r="E33" s="127" t="s">
        <v>352</v>
      </c>
      <c r="F33" s="553" t="s">
        <v>353</v>
      </c>
      <c r="G33" s="53">
        <f>G32-G31+G28</f>
        <v>28344</v>
      </c>
      <c r="H33" s="53">
        <f>H32-H31+H28</f>
        <v>27584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0</v>
      </c>
      <c r="E34" s="128" t="s">
        <v>356</v>
      </c>
      <c r="F34" s="553" t="s">
        <v>357</v>
      </c>
      <c r="G34" s="547">
        <f>IF((C33-G33)&gt;0,C33-G33,0)</f>
        <v>147</v>
      </c>
      <c r="H34" s="547">
        <f>IF((D33-H33)&gt;0,D33-H33,0)</f>
        <v>4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-46</v>
      </c>
      <c r="E35" s="308"/>
      <c r="F35" s="304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2"/>
      <c r="H36" s="552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6"/>
      <c r="G37" s="552"/>
      <c r="H37" s="552"/>
    </row>
    <row r="38" spans="1:18">
      <c r="A38" s="311" t="s">
        <v>364</v>
      </c>
      <c r="B38" s="310" t="s">
        <v>365</v>
      </c>
      <c r="C38" s="126"/>
      <c r="D38" s="126">
        <v>-46</v>
      </c>
      <c r="E38" s="308"/>
      <c r="F38" s="556"/>
      <c r="G38" s="552"/>
      <c r="H38" s="552"/>
    </row>
    <row r="39" spans="1:18">
      <c r="A39" s="312" t="s">
        <v>366</v>
      </c>
      <c r="B39" s="129" t="s">
        <v>367</v>
      </c>
      <c r="C39" s="459">
        <f>+IF((G33-C33-C35)&gt;0,G33-C33-C35,0)</f>
        <v>0</v>
      </c>
      <c r="D39" s="459">
        <f>+IF((H33-D33-D35)&gt;0,H33-D33-D35,0)</f>
        <v>42</v>
      </c>
      <c r="E39" s="313" t="s">
        <v>368</v>
      </c>
      <c r="F39" s="557" t="s">
        <v>369</v>
      </c>
      <c r="G39" s="558">
        <f>IF(G34&gt;0,IF(C35+G34&lt;0,0,C35+G34),IF(C34-C35&lt;0,C35-C34,0))</f>
        <v>147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7" t="s">
        <v>372</v>
      </c>
      <c r="G40" s="549"/>
      <c r="H40" s="549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42</v>
      </c>
      <c r="E41" s="127" t="s">
        <v>375</v>
      </c>
      <c r="F41" s="570" t="s">
        <v>376</v>
      </c>
      <c r="G41" s="52">
        <f>IF(C39=0,IF(G39-G40&gt;0,G39-G40+C40,0),IF(C39-C40&lt;0,C40-C39+G40,0))</f>
        <v>147</v>
      </c>
      <c r="H41" s="52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8" t="s">
        <v>377</v>
      </c>
      <c r="B42" s="292" t="s">
        <v>378</v>
      </c>
      <c r="C42" s="53">
        <f>C33+C35+C39</f>
        <v>28491</v>
      </c>
      <c r="D42" s="53">
        <f>D33+D35+D39</f>
        <v>27584</v>
      </c>
      <c r="E42" s="128" t="s">
        <v>379</v>
      </c>
      <c r="F42" s="129" t="s">
        <v>380</v>
      </c>
      <c r="G42" s="53">
        <f>G39+G33</f>
        <v>28491</v>
      </c>
      <c r="H42" s="53">
        <f>H39+H33</f>
        <v>27584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4"/>
      <c r="B43" s="424"/>
      <c r="C43" s="425"/>
      <c r="D43" s="425"/>
      <c r="E43" s="426"/>
      <c r="F43" s="559"/>
      <c r="G43" s="425"/>
      <c r="H43" s="425"/>
    </row>
    <row r="44" spans="1:18">
      <c r="A44" s="314"/>
      <c r="B44" s="424"/>
      <c r="C44" s="425"/>
      <c r="D44" s="425"/>
      <c r="E44" s="426"/>
      <c r="F44" s="559"/>
      <c r="G44" s="425"/>
      <c r="H44" s="425"/>
    </row>
    <row r="45" spans="1:18">
      <c r="A45" s="589" t="s">
        <v>858</v>
      </c>
      <c r="B45" s="589"/>
      <c r="C45" s="589"/>
      <c r="D45" s="589"/>
      <c r="E45" s="589"/>
      <c r="F45" s="559"/>
      <c r="G45" s="425"/>
      <c r="H45" s="425"/>
    </row>
    <row r="46" spans="1:18">
      <c r="A46" s="314"/>
      <c r="B46" s="424"/>
      <c r="C46" s="425"/>
      <c r="D46" s="425"/>
      <c r="E46" s="426"/>
      <c r="F46" s="559"/>
      <c r="G46" s="425"/>
      <c r="H46" s="425"/>
    </row>
    <row r="47" spans="1:18">
      <c r="A47" s="314"/>
      <c r="B47" s="424"/>
      <c r="C47" s="425"/>
      <c r="D47" s="425"/>
      <c r="E47" s="426"/>
      <c r="F47" s="559"/>
      <c r="G47" s="425"/>
      <c r="H47" s="425"/>
    </row>
    <row r="48" spans="1:18" ht="12.75">
      <c r="A48" s="502" t="s">
        <v>272</v>
      </c>
      <c r="B48" s="577">
        <f>'справка №1-БАЛАНС'!A99</f>
        <v>42773</v>
      </c>
      <c r="C48" s="427" t="s">
        <v>382</v>
      </c>
      <c r="D48" s="584" t="s">
        <v>862</v>
      </c>
      <c r="E48" s="584"/>
      <c r="F48" s="584"/>
      <c r="G48" s="584"/>
      <c r="H48" s="584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5"/>
      <c r="D49" s="425"/>
      <c r="E49" s="559"/>
      <c r="F49" s="559"/>
      <c r="G49" s="562"/>
      <c r="H49" s="562"/>
    </row>
    <row r="50" spans="1:8" ht="12.75" customHeight="1">
      <c r="A50" s="560"/>
      <c r="B50" s="561"/>
      <c r="C50" s="428" t="s">
        <v>781</v>
      </c>
      <c r="D50" s="585" t="s">
        <v>863</v>
      </c>
      <c r="E50" s="585"/>
      <c r="F50" s="585"/>
      <c r="G50" s="585"/>
      <c r="H50" s="585"/>
    </row>
    <row r="51" spans="1:8">
      <c r="A51" s="563"/>
      <c r="B51" s="559"/>
      <c r="C51" s="425"/>
      <c r="D51" s="425"/>
      <c r="E51" s="559"/>
      <c r="F51" s="559"/>
      <c r="G51" s="562"/>
      <c r="H51" s="562"/>
    </row>
    <row r="52" spans="1:8">
      <c r="A52" s="563"/>
      <c r="B52" s="559"/>
      <c r="C52" s="425"/>
      <c r="D52" s="425"/>
      <c r="E52" s="559"/>
      <c r="F52" s="559"/>
      <c r="G52" s="562"/>
      <c r="H52" s="562"/>
    </row>
    <row r="53" spans="1:8">
      <c r="A53" s="563"/>
      <c r="B53" s="559"/>
      <c r="C53" s="425"/>
      <c r="D53" s="425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3.937007874015748E-2" top="0.98425196850393704" bottom="0.39370078740157483" header="0.51181102362204722" footer="0.51181102362204722"/>
  <pageSetup paperSize="9" scale="70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workbookViewId="0">
      <selection activeCell="D23" sqref="D23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2" customWidth="1"/>
    <col min="4" max="4" width="21.28515625" style="542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7"/>
      <c r="B3" s="467"/>
      <c r="C3" s="468"/>
      <c r="D3" s="468"/>
      <c r="E3" s="324"/>
      <c r="F3" s="324"/>
    </row>
    <row r="4" spans="1:13" ht="15" customHeight="1">
      <c r="A4" s="469" t="s">
        <v>384</v>
      </c>
      <c r="B4" s="469" t="str">
        <f>'справка №1-БАЛАНС'!E3</f>
        <v xml:space="preserve"> УМБАЛ РУСЕ АД</v>
      </c>
      <c r="C4" s="540" t="s">
        <v>2</v>
      </c>
      <c r="D4" s="540">
        <f>'справка №1-БАЛАНС'!H3</f>
        <v>118505556</v>
      </c>
      <c r="E4" s="323"/>
      <c r="F4" s="323"/>
    </row>
    <row r="5" spans="1:13" ht="15">
      <c r="A5" s="469" t="s">
        <v>274</v>
      </c>
      <c r="B5" s="469" t="str">
        <f>'справка №1-БАЛАНС'!E4</f>
        <v>КОНСОЛИДИРАН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>01.01.2016 - 31.12.2016</v>
      </c>
      <c r="C6" s="471"/>
      <c r="D6" s="472" t="s">
        <v>275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27257</v>
      </c>
      <c r="D10" s="54">
        <v>26214</v>
      </c>
      <c r="E10" s="130"/>
      <c r="F10" s="130"/>
    </row>
    <row r="11" spans="1:13">
      <c r="A11" s="332" t="s">
        <v>389</v>
      </c>
      <c r="B11" s="333" t="s">
        <v>390</v>
      </c>
      <c r="C11" s="54">
        <v>-11175</v>
      </c>
      <c r="D11" s="54">
        <v>-10524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>
        <v>0</v>
      </c>
      <c r="D12" s="54">
        <v>0</v>
      </c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-15815</v>
      </c>
      <c r="D13" s="54">
        <v>-15232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>
        <v>-232</v>
      </c>
      <c r="D14" s="54">
        <v>0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>
        <v>0</v>
      </c>
      <c r="D15" s="54">
        <v>0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>
        <v>11</v>
      </c>
      <c r="D16" s="54">
        <v>66</v>
      </c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>
        <v>-7</v>
      </c>
      <c r="D17" s="54">
        <v>-5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>
        <v>0</v>
      </c>
      <c r="D18" s="54">
        <v>0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-170</v>
      </c>
      <c r="D19" s="54">
        <v>305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-131</v>
      </c>
      <c r="D20" s="55">
        <f>SUM(D10:D19)</f>
        <v>824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>
        <v>-902</v>
      </c>
      <c r="D22" s="54">
        <v>-653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>
        <v>1160</v>
      </c>
      <c r="D31" s="54">
        <v>-116</v>
      </c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258</v>
      </c>
      <c r="D32" s="55">
        <f>SUM(D22:D31)</f>
        <v>-769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/>
      <c r="D37" s="54"/>
      <c r="E37" s="130"/>
      <c r="F37" s="130"/>
    </row>
    <row r="38" spans="1:8">
      <c r="A38" s="332" t="s">
        <v>440</v>
      </c>
      <c r="B38" s="333" t="s">
        <v>441</v>
      </c>
      <c r="C38" s="54">
        <v>-1</v>
      </c>
      <c r="D38" s="54"/>
      <c r="E38" s="130"/>
      <c r="F38" s="130"/>
    </row>
    <row r="39" spans="1:8">
      <c r="A39" s="332" t="s">
        <v>442</v>
      </c>
      <c r="B39" s="333" t="s">
        <v>443</v>
      </c>
      <c r="C39" s="54"/>
      <c r="D39" s="54"/>
      <c r="E39" s="130"/>
      <c r="F39" s="130"/>
    </row>
    <row r="40" spans="1:8">
      <c r="A40" s="332" t="s">
        <v>444</v>
      </c>
      <c r="B40" s="333" t="s">
        <v>445</v>
      </c>
      <c r="C40" s="54">
        <v>5</v>
      </c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/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4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131</v>
      </c>
      <c r="D43" s="55">
        <f>D42+D32+D20</f>
        <v>55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2127</v>
      </c>
      <c r="D44" s="132">
        <v>2072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2258</v>
      </c>
      <c r="D45" s="55">
        <f>D44+D43</f>
        <v>2127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>
        <v>2258</v>
      </c>
      <c r="D46" s="56">
        <v>2127</v>
      </c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381</v>
      </c>
      <c r="B49" s="436"/>
      <c r="C49" s="319"/>
      <c r="D49" s="576"/>
      <c r="E49" s="343"/>
      <c r="G49" s="133"/>
      <c r="H49" s="133"/>
    </row>
    <row r="50" spans="1:8" ht="12.75">
      <c r="A50" s="577">
        <f>'справка №1-БАЛАНС'!A99</f>
        <v>42773</v>
      </c>
      <c r="B50" s="436" t="s">
        <v>860</v>
      </c>
      <c r="C50" s="590"/>
      <c r="D50" s="590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861</v>
      </c>
      <c r="C52" s="590"/>
      <c r="D52" s="590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 s="131" customFormat="1">
      <c r="G65" s="133"/>
      <c r="H65" s="133"/>
    </row>
    <row r="66" spans="7:8" s="131" customFormat="1">
      <c r="G66" s="133"/>
      <c r="H66" s="133"/>
    </row>
    <row r="67" spans="7:8" s="131" customFormat="1">
      <c r="G67" s="133"/>
      <c r="H67" s="133"/>
    </row>
    <row r="68" spans="7:8" s="131" customFormat="1">
      <c r="G68" s="133"/>
      <c r="H68" s="133"/>
    </row>
    <row r="69" spans="7:8" s="131" customFormat="1">
      <c r="G69" s="133"/>
      <c r="H69" s="133"/>
    </row>
    <row r="70" spans="7:8" s="131" customFormat="1">
      <c r="G70" s="133"/>
      <c r="H70" s="133"/>
    </row>
    <row r="71" spans="7:8" s="131" customFormat="1">
      <c r="G71" s="133"/>
      <c r="H71" s="133"/>
    </row>
    <row r="72" spans="7:8" s="131" customFormat="1">
      <c r="G72" s="133"/>
      <c r="H72" s="133"/>
    </row>
    <row r="73" spans="7:8" s="131" customFormat="1">
      <c r="G73" s="133"/>
      <c r="H73" s="133"/>
    </row>
    <row r="74" spans="7:8" s="131" customFormat="1">
      <c r="G74" s="133"/>
      <c r="H74" s="133"/>
    </row>
    <row r="75" spans="7:8" s="131" customFormat="1">
      <c r="G75" s="133"/>
      <c r="H75" s="133"/>
    </row>
    <row r="76" spans="7:8" s="131" customFormat="1">
      <c r="G76" s="133"/>
      <c r="H76" s="133"/>
    </row>
    <row r="77" spans="7:8" s="131" customFormat="1">
      <c r="G77" s="133"/>
      <c r="H77" s="133"/>
    </row>
    <row r="78" spans="7:8" s="131" customFormat="1">
      <c r="G78" s="133"/>
      <c r="H78" s="133"/>
    </row>
    <row r="79" spans="7:8" s="131" customFormat="1">
      <c r="G79" s="133"/>
      <c r="H79" s="133"/>
    </row>
    <row r="80" spans="7:8" s="131" customFormat="1">
      <c r="G80" s="133"/>
      <c r="H80" s="133"/>
    </row>
    <row r="81" spans="7:8" s="131" customFormat="1">
      <c r="G81" s="133"/>
      <c r="H81" s="133"/>
    </row>
    <row r="82" spans="7:8" s="131" customFormat="1">
      <c r="G82" s="133"/>
      <c r="H82" s="133"/>
    </row>
    <row r="83" spans="7:8" s="131" customFormat="1">
      <c r="G83" s="133"/>
      <c r="H83" s="133"/>
    </row>
    <row r="84" spans="7:8" s="131" customFormat="1">
      <c r="G84" s="133"/>
      <c r="H84" s="133"/>
    </row>
    <row r="85" spans="7:8" s="131" customFormat="1">
      <c r="G85" s="133"/>
      <c r="H85" s="133"/>
    </row>
    <row r="86" spans="7:8" s="131" customFormat="1">
      <c r="G86" s="133"/>
      <c r="H86" s="133"/>
    </row>
    <row r="87" spans="7:8" s="131" customFormat="1">
      <c r="G87" s="133"/>
      <c r="H87" s="133"/>
    </row>
    <row r="88" spans="7:8" s="131" customFormat="1">
      <c r="G88" s="133"/>
      <c r="H88" s="133"/>
    </row>
    <row r="89" spans="7:8" s="131" customFormat="1">
      <c r="G89" s="133"/>
      <c r="H89" s="133"/>
    </row>
    <row r="90" spans="7:8" s="131" customFormat="1">
      <c r="G90" s="133"/>
      <c r="H90" s="133"/>
    </row>
    <row r="91" spans="7:8" s="131" customFormat="1">
      <c r="G91" s="133"/>
      <c r="H91" s="133"/>
    </row>
    <row r="92" spans="7:8" s="131" customFormat="1">
      <c r="G92" s="133"/>
      <c r="H92" s="133"/>
    </row>
    <row r="93" spans="7:8" s="131" customFormat="1">
      <c r="G93" s="133"/>
      <c r="H93" s="133"/>
    </row>
    <row r="94" spans="7:8" s="131" customFormat="1">
      <c r="G94" s="133"/>
      <c r="H94" s="133"/>
    </row>
    <row r="95" spans="7:8" s="131" customFormat="1">
      <c r="G95" s="133"/>
      <c r="H95" s="133"/>
    </row>
    <row r="96" spans="7:8" s="131" customFormat="1">
      <c r="G96" s="133"/>
      <c r="H96" s="133"/>
    </row>
    <row r="97" spans="7:8" s="131" customFormat="1">
      <c r="G97" s="133"/>
      <c r="H97" s="133"/>
    </row>
    <row r="98" spans="7:8" s="131" customFormat="1">
      <c r="G98" s="133"/>
      <c r="H98" s="133"/>
    </row>
    <row r="99" spans="7:8" s="131" customFormat="1">
      <c r="G99" s="133"/>
      <c r="H99" s="133"/>
    </row>
    <row r="100" spans="7:8" s="131" customFormat="1">
      <c r="G100" s="133"/>
      <c r="H100" s="133"/>
    </row>
    <row r="101" spans="7:8" s="131" customFormat="1">
      <c r="G101" s="133"/>
      <c r="H101" s="133"/>
    </row>
    <row r="102" spans="7:8" s="131" customFormat="1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39370078740157483" header="0.51181102362204722" footer="0.51181102362204722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537"/>
  <sheetViews>
    <sheetView topLeftCell="A7" workbookViewId="0">
      <selection activeCell="A41" sqref="A41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91" t="s">
        <v>460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3" t="str">
        <f>'справка №1-БАЛАНС'!E3</f>
        <v xml:space="preserve"> УМБАЛ РУСЕ АД</v>
      </c>
      <c r="C3" s="593"/>
      <c r="D3" s="593"/>
      <c r="E3" s="593"/>
      <c r="F3" s="593"/>
      <c r="G3" s="593"/>
      <c r="H3" s="593"/>
      <c r="I3" s="593"/>
      <c r="J3" s="475"/>
      <c r="K3" s="595" t="s">
        <v>2</v>
      </c>
      <c r="L3" s="595"/>
      <c r="M3" s="477">
        <f>'справка №1-БАЛАНС'!H3</f>
        <v>118505556</v>
      </c>
      <c r="N3" s="2"/>
    </row>
    <row r="4" spans="1:23" s="531" customFormat="1" ht="13.5" customHeight="1">
      <c r="A4" s="466" t="s">
        <v>461</v>
      </c>
      <c r="B4" s="593" t="str">
        <f>'справка №1-БАЛАНС'!E4</f>
        <v>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597" t="str">
        <f>'справка №1-БАЛАНС'!E5</f>
        <v>01.01.2016 - 31.12.2016</v>
      </c>
      <c r="C5" s="597"/>
      <c r="D5" s="597"/>
      <c r="E5" s="597"/>
      <c r="F5" s="478"/>
      <c r="G5" s="478"/>
      <c r="H5" s="478"/>
      <c r="I5" s="478"/>
      <c r="J5" s="478"/>
      <c r="K5" s="479"/>
      <c r="L5" s="325"/>
      <c r="M5" s="480" t="s">
        <v>6</v>
      </c>
      <c r="N5" s="4"/>
    </row>
    <row r="6" spans="1:23" s="532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2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2" customFormat="1" ht="22.5" customHeight="1">
      <c r="A8" s="204"/>
      <c r="B8" s="533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4"/>
      <c r="K8" s="179"/>
      <c r="L8" s="179"/>
      <c r="M8" s="181"/>
      <c r="N8" s="135"/>
    </row>
    <row r="9" spans="1:23" s="532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2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16584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53</v>
      </c>
      <c r="G11" s="58">
        <f>'справка №1-БАЛАНС'!H23</f>
        <v>0</v>
      </c>
      <c r="H11" s="60">
        <v>143</v>
      </c>
      <c r="I11" s="58">
        <f>'справка №1-БАЛАНС'!H28+'справка №1-БАЛАНС'!H31</f>
        <v>2629</v>
      </c>
      <c r="J11" s="58">
        <f>'справка №1-БАЛАНС'!H29+'справка №1-БАЛАНС'!H32</f>
        <v>-3116</v>
      </c>
      <c r="K11" s="60"/>
      <c r="L11" s="344">
        <f>SUM(C11:K11)</f>
        <v>16293</v>
      </c>
      <c r="M11" s="58">
        <f>'справка №1-БАЛАНС'!H39</f>
        <v>0</v>
      </c>
      <c r="N11" s="198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16584</v>
      </c>
      <c r="D15" s="61">
        <f t="shared" ref="D15:M15" si="2">D11+D12</f>
        <v>0</v>
      </c>
      <c r="E15" s="61">
        <f t="shared" si="2"/>
        <v>0</v>
      </c>
      <c r="F15" s="61">
        <f t="shared" si="2"/>
        <v>53</v>
      </c>
      <c r="G15" s="61">
        <f t="shared" si="2"/>
        <v>0</v>
      </c>
      <c r="H15" s="61">
        <f t="shared" si="2"/>
        <v>143</v>
      </c>
      <c r="I15" s="61">
        <f t="shared" si="2"/>
        <v>2629</v>
      </c>
      <c r="J15" s="61">
        <f t="shared" si="2"/>
        <v>-3116</v>
      </c>
      <c r="K15" s="61">
        <f t="shared" si="2"/>
        <v>0</v>
      </c>
      <c r="L15" s="344">
        <f t="shared" si="1"/>
        <v>16293</v>
      </c>
      <c r="M15" s="61">
        <f t="shared" si="2"/>
        <v>0</v>
      </c>
      <c r="N15" s="134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-147</v>
      </c>
      <c r="K16" s="60"/>
      <c r="L16" s="344">
        <f t="shared" si="1"/>
        <v>-147</v>
      </c>
      <c r="M16" s="60"/>
      <c r="N16" s="134"/>
      <c r="O16" s="476"/>
      <c r="P16" s="476"/>
      <c r="Q16" s="476"/>
      <c r="R16" s="476"/>
      <c r="S16" s="476"/>
      <c r="T16" s="476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>
        <v>7761</v>
      </c>
      <c r="D28" s="60"/>
      <c r="E28" s="60"/>
      <c r="F28" s="60"/>
      <c r="G28" s="60"/>
      <c r="H28" s="60"/>
      <c r="I28" s="60">
        <v>6</v>
      </c>
      <c r="J28" s="60"/>
      <c r="K28" s="60"/>
      <c r="L28" s="344">
        <f t="shared" si="1"/>
        <v>7767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24345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53</v>
      </c>
      <c r="G29" s="59">
        <f t="shared" si="6"/>
        <v>0</v>
      </c>
      <c r="H29" s="59">
        <f t="shared" si="6"/>
        <v>143</v>
      </c>
      <c r="I29" s="59">
        <f t="shared" si="6"/>
        <v>2635</v>
      </c>
      <c r="J29" s="59">
        <f t="shared" si="6"/>
        <v>-3263</v>
      </c>
      <c r="K29" s="59">
        <f t="shared" si="6"/>
        <v>0</v>
      </c>
      <c r="L29" s="344">
        <f t="shared" si="1"/>
        <v>23913</v>
      </c>
      <c r="M29" s="59">
        <f t="shared" si="6"/>
        <v>0</v>
      </c>
      <c r="N29" s="198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24345</v>
      </c>
      <c r="D32" s="59">
        <f t="shared" si="7"/>
        <v>0</v>
      </c>
      <c r="E32" s="59">
        <f t="shared" si="7"/>
        <v>0</v>
      </c>
      <c r="F32" s="59">
        <f t="shared" si="7"/>
        <v>53</v>
      </c>
      <c r="G32" s="59">
        <f t="shared" si="7"/>
        <v>0</v>
      </c>
      <c r="H32" s="59">
        <f t="shared" si="7"/>
        <v>143</v>
      </c>
      <c r="I32" s="59">
        <f t="shared" si="7"/>
        <v>2635</v>
      </c>
      <c r="J32" s="59">
        <f t="shared" si="7"/>
        <v>-3263</v>
      </c>
      <c r="K32" s="59">
        <f t="shared" si="7"/>
        <v>0</v>
      </c>
      <c r="L32" s="344">
        <f t="shared" si="1"/>
        <v>23913</v>
      </c>
      <c r="M32" s="59">
        <f>M29+M30+M31</f>
        <v>0</v>
      </c>
      <c r="N32" s="134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859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3" t="s">
        <v>869</v>
      </c>
      <c r="B38" s="19"/>
      <c r="C38" s="15"/>
      <c r="D38" s="592" t="s">
        <v>819</v>
      </c>
      <c r="E38" s="592"/>
      <c r="F38" s="592"/>
      <c r="G38" s="592"/>
      <c r="H38" s="592"/>
      <c r="I38" s="592"/>
      <c r="J38" s="15" t="s">
        <v>864</v>
      </c>
      <c r="K38" s="15"/>
      <c r="L38" s="592"/>
      <c r="M38" s="592"/>
      <c r="N38" s="11"/>
    </row>
    <row r="39" spans="1:14" ht="12.75">
      <c r="A39" s="577">
        <f>'справка №1-БАЛАНС'!A99</f>
        <v>42773</v>
      </c>
      <c r="B39" s="536"/>
      <c r="C39" s="537"/>
      <c r="D39" s="537" t="s">
        <v>862</v>
      </c>
      <c r="E39" s="537"/>
      <c r="F39" s="537"/>
      <c r="G39" s="537"/>
      <c r="H39" s="537"/>
      <c r="I39" s="537"/>
      <c r="J39" s="537" t="s">
        <v>863</v>
      </c>
      <c r="K39" s="537"/>
      <c r="L39" s="537"/>
      <c r="M39" s="348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8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8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 s="2" customFormat="1">
      <c r="M49" s="11"/>
    </row>
    <row r="50" spans="13:13" s="2" customFormat="1">
      <c r="M50" s="11"/>
    </row>
    <row r="51" spans="13:13" s="2" customFormat="1">
      <c r="M51" s="11"/>
    </row>
    <row r="52" spans="13:13" s="2" customFormat="1">
      <c r="M52" s="11"/>
    </row>
    <row r="53" spans="13:13" s="2" customFormat="1">
      <c r="M53" s="11"/>
    </row>
    <row r="54" spans="13:13" s="2" customFormat="1">
      <c r="M54" s="11"/>
    </row>
    <row r="55" spans="13:13" s="2" customFormat="1">
      <c r="M55" s="11"/>
    </row>
    <row r="56" spans="13:13" s="2" customFormat="1">
      <c r="M56" s="11"/>
    </row>
    <row r="57" spans="13:13" s="2" customFormat="1">
      <c r="M57" s="11"/>
    </row>
    <row r="58" spans="13:13" s="2" customFormat="1">
      <c r="M58" s="11"/>
    </row>
    <row r="59" spans="13:13" s="2" customFormat="1">
      <c r="M59" s="11"/>
    </row>
    <row r="60" spans="13:13" s="2" customFormat="1">
      <c r="M60" s="11"/>
    </row>
    <row r="61" spans="13:13" s="2" customFormat="1">
      <c r="M61" s="11"/>
    </row>
    <row r="62" spans="13:13" s="2" customFormat="1">
      <c r="M62" s="11"/>
    </row>
    <row r="63" spans="13:13" s="2" customFormat="1">
      <c r="M63" s="11"/>
    </row>
    <row r="64" spans="13:13" s="2" customFormat="1">
      <c r="M64" s="11"/>
    </row>
    <row r="65" spans="13:13" s="2" customFormat="1">
      <c r="M65" s="11"/>
    </row>
    <row r="66" spans="13:13" s="2" customFormat="1">
      <c r="M66" s="11"/>
    </row>
    <row r="67" spans="13:13" s="2" customFormat="1">
      <c r="M67" s="11"/>
    </row>
    <row r="68" spans="13:13" s="2" customFormat="1">
      <c r="M68" s="11"/>
    </row>
    <row r="69" spans="13:13" s="2" customFormat="1">
      <c r="M69" s="11"/>
    </row>
    <row r="70" spans="13:13" s="2" customFormat="1">
      <c r="M70" s="11"/>
    </row>
    <row r="71" spans="13:13" s="2" customFormat="1">
      <c r="M71" s="11"/>
    </row>
    <row r="72" spans="13:13" s="2" customFormat="1">
      <c r="M72" s="11"/>
    </row>
    <row r="73" spans="13:13" s="2" customFormat="1">
      <c r="M73" s="11"/>
    </row>
    <row r="74" spans="13:13" s="2" customFormat="1">
      <c r="M74" s="11"/>
    </row>
    <row r="75" spans="13:13" s="2" customFormat="1">
      <c r="M75" s="11"/>
    </row>
    <row r="76" spans="13:13" s="2" customFormat="1">
      <c r="M76" s="11"/>
    </row>
    <row r="77" spans="13:13" s="2" customFormat="1">
      <c r="M77" s="11"/>
    </row>
    <row r="78" spans="13:13" s="2" customFormat="1">
      <c r="M78" s="11"/>
    </row>
    <row r="79" spans="13:13" s="2" customFormat="1">
      <c r="M79" s="11"/>
    </row>
    <row r="80" spans="13:13" s="2" customFormat="1">
      <c r="M80" s="11"/>
    </row>
    <row r="81" spans="13:13" s="2" customFormat="1">
      <c r="M81" s="11"/>
    </row>
    <row r="82" spans="13:13" s="2" customFormat="1">
      <c r="M82" s="11"/>
    </row>
    <row r="83" spans="13:13" s="2" customFormat="1">
      <c r="M83" s="11"/>
    </row>
    <row r="84" spans="13:13" s="2" customFormat="1">
      <c r="M84" s="11"/>
    </row>
    <row r="85" spans="13:13" s="2" customFormat="1">
      <c r="M85" s="11"/>
    </row>
    <row r="86" spans="13:13" s="2" customFormat="1">
      <c r="M86" s="11"/>
    </row>
    <row r="87" spans="13:13" s="2" customFormat="1">
      <c r="M87" s="11"/>
    </row>
    <row r="88" spans="13:13" s="2" customFormat="1">
      <c r="M88" s="11"/>
    </row>
    <row r="89" spans="13:13" s="2" customFormat="1">
      <c r="M89" s="11"/>
    </row>
    <row r="90" spans="13:13" s="2" customFormat="1">
      <c r="M90" s="11"/>
    </row>
    <row r="91" spans="13:13" s="2" customFormat="1">
      <c r="M91" s="11"/>
    </row>
    <row r="92" spans="13:13" s="2" customFormat="1">
      <c r="M92" s="11"/>
    </row>
    <row r="93" spans="13:13" s="2" customFormat="1">
      <c r="M93" s="11"/>
    </row>
    <row r="94" spans="13:13" s="2" customFormat="1">
      <c r="M94" s="11"/>
    </row>
    <row r="95" spans="13:13" s="2" customFormat="1">
      <c r="M95" s="11"/>
    </row>
    <row r="96" spans="13:13" s="2" customFormat="1">
      <c r="M96" s="11"/>
    </row>
    <row r="97" spans="13:13" s="2" customFormat="1">
      <c r="M97" s="11"/>
    </row>
    <row r="98" spans="13:13" s="2" customFormat="1">
      <c r="M98" s="11"/>
    </row>
    <row r="99" spans="13:13" s="2" customFormat="1">
      <c r="M99" s="11"/>
    </row>
    <row r="100" spans="13:13" s="2" customFormat="1">
      <c r="M100" s="11"/>
    </row>
    <row r="101" spans="13:13" s="2" customFormat="1">
      <c r="M101" s="11"/>
    </row>
    <row r="102" spans="13:13" s="2" customFormat="1">
      <c r="M102" s="11"/>
    </row>
    <row r="103" spans="13:13" s="2" customFormat="1">
      <c r="M103" s="11"/>
    </row>
    <row r="104" spans="13:13" s="2" customFormat="1">
      <c r="M104" s="11"/>
    </row>
    <row r="105" spans="13:13" s="2" customFormat="1">
      <c r="M105" s="11"/>
    </row>
    <row r="106" spans="13:13" s="2" customFormat="1">
      <c r="M106" s="11"/>
    </row>
    <row r="107" spans="13:13" s="2" customFormat="1">
      <c r="M107" s="11"/>
    </row>
    <row r="108" spans="13:13" s="2" customFormat="1">
      <c r="M108" s="11"/>
    </row>
    <row r="109" spans="13:13" s="2" customFormat="1">
      <c r="M109" s="11"/>
    </row>
    <row r="110" spans="13:13" s="2" customFormat="1">
      <c r="M110" s="11"/>
    </row>
    <row r="111" spans="13:13" s="2" customFormat="1">
      <c r="M111" s="11"/>
    </row>
    <row r="112" spans="13:13" s="2" customFormat="1">
      <c r="M112" s="11"/>
    </row>
    <row r="113" spans="13:13" s="2" customFormat="1">
      <c r="M113" s="11"/>
    </row>
    <row r="114" spans="13:13" s="2" customFormat="1">
      <c r="M114" s="11"/>
    </row>
    <row r="115" spans="13:13" s="2" customFormat="1">
      <c r="M115" s="11"/>
    </row>
    <row r="116" spans="13:13" s="2" customFormat="1">
      <c r="M116" s="11"/>
    </row>
    <row r="117" spans="13:13" s="2" customFormat="1">
      <c r="M117" s="11"/>
    </row>
    <row r="118" spans="13:13" s="2" customFormat="1">
      <c r="M118" s="11"/>
    </row>
    <row r="119" spans="13:13" s="2" customFormat="1">
      <c r="M119" s="11"/>
    </row>
    <row r="120" spans="13:13" s="2" customFormat="1">
      <c r="M120" s="11"/>
    </row>
    <row r="121" spans="13:13" s="2" customFormat="1">
      <c r="M121" s="11"/>
    </row>
    <row r="122" spans="13:13" s="2" customFormat="1">
      <c r="M122" s="11"/>
    </row>
    <row r="123" spans="13:13" s="2" customFormat="1">
      <c r="M123" s="11"/>
    </row>
    <row r="124" spans="13:13" s="2" customFormat="1">
      <c r="M124" s="11"/>
    </row>
    <row r="125" spans="13:13" s="2" customFormat="1">
      <c r="M125" s="11"/>
    </row>
    <row r="126" spans="13:13" s="2" customFormat="1">
      <c r="M126" s="11"/>
    </row>
    <row r="127" spans="13:13" s="2" customFormat="1">
      <c r="M127" s="11"/>
    </row>
    <row r="128" spans="13:13" s="2" customFormat="1">
      <c r="M128" s="11"/>
    </row>
    <row r="129" spans="13:13" s="2" customFormat="1">
      <c r="M129" s="11"/>
    </row>
    <row r="130" spans="13:13" s="2" customFormat="1">
      <c r="M130" s="11"/>
    </row>
    <row r="131" spans="13:13" s="2" customFormat="1">
      <c r="M131" s="11"/>
    </row>
    <row r="132" spans="13:13" s="2" customFormat="1">
      <c r="M132" s="11"/>
    </row>
    <row r="133" spans="13:13" s="2" customFormat="1">
      <c r="M133" s="11"/>
    </row>
    <row r="134" spans="13:13" s="2" customFormat="1">
      <c r="M134" s="11"/>
    </row>
    <row r="135" spans="13:13" s="2" customFormat="1">
      <c r="M135" s="11"/>
    </row>
    <row r="136" spans="13:13" s="2" customFormat="1">
      <c r="M136" s="11"/>
    </row>
    <row r="137" spans="13:13" s="2" customFormat="1">
      <c r="M137" s="11"/>
    </row>
    <row r="138" spans="13:13" s="2" customFormat="1">
      <c r="M138" s="11"/>
    </row>
    <row r="139" spans="13:13" s="2" customFormat="1">
      <c r="M139" s="11"/>
    </row>
    <row r="140" spans="13:13" s="2" customFormat="1">
      <c r="M140" s="11"/>
    </row>
    <row r="141" spans="13:13" s="2" customFormat="1">
      <c r="M141" s="11"/>
    </row>
    <row r="142" spans="13:13" s="2" customFormat="1">
      <c r="M142" s="11"/>
    </row>
    <row r="143" spans="13:13" s="2" customFormat="1">
      <c r="M143" s="11"/>
    </row>
    <row r="144" spans="13:13" s="2" customFormat="1">
      <c r="M144" s="11"/>
    </row>
    <row r="145" spans="13:13" s="2" customFormat="1">
      <c r="M145" s="11"/>
    </row>
    <row r="146" spans="13:13" s="2" customFormat="1">
      <c r="M146" s="11"/>
    </row>
    <row r="147" spans="13:13" s="2" customFormat="1">
      <c r="M147" s="11"/>
    </row>
    <row r="148" spans="13:13" s="2" customFormat="1">
      <c r="M148" s="11"/>
    </row>
    <row r="149" spans="13:13" s="2" customFormat="1">
      <c r="M149" s="11"/>
    </row>
    <row r="150" spans="13:13" s="2" customFormat="1">
      <c r="M150" s="11"/>
    </row>
    <row r="151" spans="13:13" s="2" customFormat="1">
      <c r="M151" s="11"/>
    </row>
    <row r="152" spans="13:13" s="2" customFormat="1">
      <c r="M152" s="11"/>
    </row>
    <row r="153" spans="13:13" s="2" customFormat="1">
      <c r="M153" s="11"/>
    </row>
    <row r="154" spans="13:13" s="2" customFormat="1">
      <c r="M154" s="11"/>
    </row>
    <row r="155" spans="13:13" s="2" customFormat="1">
      <c r="M155" s="11"/>
    </row>
    <row r="156" spans="13:13" s="2" customFormat="1">
      <c r="M156" s="11"/>
    </row>
    <row r="157" spans="13:13" s="2" customFormat="1">
      <c r="M157" s="11"/>
    </row>
    <row r="158" spans="13:13" s="2" customFormat="1">
      <c r="M158" s="11"/>
    </row>
    <row r="159" spans="13:13" s="2" customFormat="1">
      <c r="M159" s="11"/>
    </row>
    <row r="160" spans="13:13" s="2" customFormat="1">
      <c r="M160" s="11"/>
    </row>
    <row r="161" spans="13:13" s="2" customFormat="1">
      <c r="M161" s="11"/>
    </row>
    <row r="162" spans="13:13" s="2" customFormat="1">
      <c r="M162" s="11"/>
    </row>
    <row r="163" spans="13:13" s="2" customFormat="1">
      <c r="M163" s="11"/>
    </row>
    <row r="164" spans="13:13" s="2" customFormat="1">
      <c r="M164" s="11"/>
    </row>
    <row r="165" spans="13:13" s="2" customFormat="1">
      <c r="M165" s="11"/>
    </row>
    <row r="166" spans="13:13" s="2" customFormat="1">
      <c r="M166" s="11"/>
    </row>
    <row r="167" spans="13:13" s="2" customFormat="1">
      <c r="M167" s="11"/>
    </row>
    <row r="168" spans="13:13" s="2" customFormat="1">
      <c r="M168" s="11"/>
    </row>
    <row r="169" spans="13:13" s="2" customFormat="1">
      <c r="M169" s="11"/>
    </row>
    <row r="170" spans="13:13" s="2" customFormat="1">
      <c r="M170" s="11"/>
    </row>
    <row r="171" spans="13:13" s="2" customFormat="1">
      <c r="M171" s="11"/>
    </row>
    <row r="172" spans="13:13" s="2" customFormat="1">
      <c r="M172" s="11"/>
    </row>
    <row r="173" spans="13:13" s="2" customFormat="1">
      <c r="M173" s="11"/>
    </row>
    <row r="174" spans="13:13" s="2" customFormat="1">
      <c r="M174" s="11"/>
    </row>
    <row r="175" spans="13:13" s="2" customFormat="1">
      <c r="M175" s="11"/>
    </row>
    <row r="176" spans="13:13" s="2" customFormat="1">
      <c r="M176" s="11"/>
    </row>
    <row r="177" spans="13:13" s="2" customFormat="1">
      <c r="M177" s="11"/>
    </row>
    <row r="178" spans="13:13" s="2" customFormat="1">
      <c r="M178" s="11"/>
    </row>
    <row r="179" spans="13:13" s="2" customFormat="1">
      <c r="M179" s="11"/>
    </row>
    <row r="180" spans="13:13" s="2" customFormat="1">
      <c r="M180" s="11"/>
    </row>
    <row r="181" spans="13:13" s="2" customFormat="1">
      <c r="M181" s="11"/>
    </row>
    <row r="182" spans="13:13" s="2" customFormat="1">
      <c r="M182" s="11"/>
    </row>
    <row r="183" spans="13:13" s="2" customFormat="1">
      <c r="M183" s="11"/>
    </row>
    <row r="184" spans="13:13" s="2" customFormat="1">
      <c r="M184" s="11"/>
    </row>
    <row r="185" spans="13:13" s="2" customFormat="1">
      <c r="M185" s="11"/>
    </row>
    <row r="186" spans="13:13" s="2" customFormat="1">
      <c r="M186" s="11"/>
    </row>
    <row r="187" spans="13:13" s="2" customFormat="1">
      <c r="M187" s="11"/>
    </row>
    <row r="188" spans="13:13" s="2" customFormat="1">
      <c r="M188" s="11"/>
    </row>
    <row r="189" spans="13:13" s="2" customFormat="1">
      <c r="M189" s="11"/>
    </row>
    <row r="190" spans="13:13" s="2" customFormat="1">
      <c r="M190" s="11"/>
    </row>
    <row r="191" spans="13:13" s="2" customFormat="1">
      <c r="M191" s="11"/>
    </row>
    <row r="192" spans="13:13" s="2" customFormat="1">
      <c r="M192" s="11"/>
    </row>
    <row r="193" spans="13:13" s="2" customFormat="1">
      <c r="M193" s="11"/>
    </row>
    <row r="194" spans="13:13" s="2" customFormat="1">
      <c r="M194" s="11"/>
    </row>
    <row r="195" spans="13:13" s="2" customFormat="1">
      <c r="M195" s="11"/>
    </row>
    <row r="196" spans="13:13" s="2" customFormat="1">
      <c r="M196" s="11"/>
    </row>
    <row r="197" spans="13:13" s="2" customFormat="1">
      <c r="M197" s="11"/>
    </row>
    <row r="198" spans="13:13" s="2" customFormat="1">
      <c r="M198" s="11"/>
    </row>
    <row r="199" spans="13:13" s="2" customFormat="1">
      <c r="M199" s="11"/>
    </row>
    <row r="200" spans="13:13" s="2" customFormat="1">
      <c r="M200" s="11"/>
    </row>
    <row r="201" spans="13:13" s="2" customFormat="1">
      <c r="M201" s="11"/>
    </row>
    <row r="202" spans="13:13" s="2" customFormat="1">
      <c r="M202" s="11"/>
    </row>
    <row r="203" spans="13:13" s="2" customFormat="1">
      <c r="M203" s="11"/>
    </row>
    <row r="204" spans="13:13" s="2" customFormat="1">
      <c r="M204" s="11"/>
    </row>
    <row r="205" spans="13:13" s="2" customFormat="1">
      <c r="M205" s="11"/>
    </row>
    <row r="206" spans="13:13" s="2" customFormat="1">
      <c r="M206" s="11"/>
    </row>
    <row r="207" spans="13:13" s="2" customFormat="1">
      <c r="M207" s="11"/>
    </row>
    <row r="208" spans="13:13" s="2" customFormat="1">
      <c r="M208" s="11"/>
    </row>
    <row r="209" spans="13:13" s="2" customFormat="1">
      <c r="M209" s="11"/>
    </row>
    <row r="210" spans="13:13" s="2" customFormat="1">
      <c r="M210" s="11"/>
    </row>
    <row r="211" spans="13:13" s="2" customFormat="1">
      <c r="M211" s="11"/>
    </row>
    <row r="212" spans="13:13" s="2" customFormat="1">
      <c r="M212" s="11"/>
    </row>
    <row r="213" spans="13:13" s="2" customFormat="1">
      <c r="M213" s="11"/>
    </row>
    <row r="214" spans="13:13" s="2" customFormat="1">
      <c r="M214" s="11"/>
    </row>
    <row r="215" spans="13:13" s="2" customFormat="1">
      <c r="M215" s="11"/>
    </row>
    <row r="216" spans="13:13" s="2" customFormat="1">
      <c r="M216" s="11"/>
    </row>
    <row r="217" spans="13:13" s="2" customFormat="1">
      <c r="M217" s="11"/>
    </row>
    <row r="218" spans="13:13" s="2" customFormat="1">
      <c r="M218" s="11"/>
    </row>
    <row r="219" spans="13:13" s="2" customFormat="1">
      <c r="M219" s="11"/>
    </row>
    <row r="220" spans="13:13" s="2" customFormat="1">
      <c r="M220" s="11"/>
    </row>
    <row r="221" spans="13:13" s="2" customFormat="1">
      <c r="M221" s="11"/>
    </row>
    <row r="222" spans="13:13" s="2" customFormat="1">
      <c r="M222" s="11"/>
    </row>
    <row r="223" spans="13:13" s="2" customFormat="1">
      <c r="M223" s="11"/>
    </row>
    <row r="224" spans="13:13" s="2" customFormat="1">
      <c r="M224" s="11"/>
    </row>
    <row r="225" spans="13:13" s="2" customFormat="1">
      <c r="M225" s="11"/>
    </row>
    <row r="226" spans="13:13" s="2" customFormat="1">
      <c r="M226" s="11"/>
    </row>
    <row r="227" spans="13:13" s="2" customFormat="1">
      <c r="M227" s="11"/>
    </row>
    <row r="228" spans="13:13" s="2" customFormat="1">
      <c r="M228" s="11"/>
    </row>
    <row r="229" spans="13:13" s="2" customFormat="1">
      <c r="M229" s="11"/>
    </row>
    <row r="230" spans="13:13" s="2" customFormat="1">
      <c r="M230" s="11"/>
    </row>
    <row r="231" spans="13:13" s="2" customFormat="1">
      <c r="M231" s="11"/>
    </row>
    <row r="232" spans="13:13" s="2" customFormat="1">
      <c r="M232" s="11"/>
    </row>
    <row r="233" spans="13:13" s="2" customFormat="1">
      <c r="M233" s="11"/>
    </row>
    <row r="234" spans="13:13" s="2" customFormat="1">
      <c r="M234" s="11"/>
    </row>
    <row r="235" spans="13:13" s="2" customFormat="1">
      <c r="M235" s="11"/>
    </row>
    <row r="236" spans="13:13" s="2" customFormat="1">
      <c r="M236" s="11"/>
    </row>
    <row r="237" spans="13:13" s="2" customFormat="1">
      <c r="M237" s="11"/>
    </row>
    <row r="238" spans="13:13" s="2" customFormat="1">
      <c r="M238" s="11"/>
    </row>
    <row r="239" spans="13:13" s="2" customFormat="1">
      <c r="M239" s="11"/>
    </row>
    <row r="240" spans="13:13" s="2" customFormat="1">
      <c r="M240" s="11"/>
    </row>
    <row r="241" spans="13:13" s="2" customFormat="1">
      <c r="M241" s="11"/>
    </row>
    <row r="242" spans="13:13" s="2" customFormat="1">
      <c r="M242" s="11"/>
    </row>
    <row r="243" spans="13:13" s="2" customFormat="1">
      <c r="M243" s="11"/>
    </row>
    <row r="244" spans="13:13" s="2" customFormat="1">
      <c r="M244" s="11"/>
    </row>
    <row r="245" spans="13:13" s="2" customFormat="1">
      <c r="M245" s="11"/>
    </row>
    <row r="246" spans="13:13" s="2" customFormat="1">
      <c r="M246" s="11"/>
    </row>
    <row r="247" spans="13:13" s="2" customFormat="1">
      <c r="M247" s="11"/>
    </row>
    <row r="248" spans="13:13" s="2" customFormat="1">
      <c r="M248" s="11"/>
    </row>
    <row r="249" spans="13:13" s="2" customFormat="1">
      <c r="M249" s="11"/>
    </row>
    <row r="250" spans="13:13" s="2" customFormat="1">
      <c r="M250" s="11"/>
    </row>
    <row r="251" spans="13:13" s="2" customFormat="1">
      <c r="M251" s="11"/>
    </row>
    <row r="252" spans="13:13" s="2" customFormat="1">
      <c r="M252" s="11"/>
    </row>
    <row r="253" spans="13:13" s="2" customFormat="1">
      <c r="M253" s="11"/>
    </row>
    <row r="254" spans="13:13" s="2" customFormat="1">
      <c r="M254" s="11"/>
    </row>
    <row r="255" spans="13:13" s="2" customFormat="1">
      <c r="M255" s="11"/>
    </row>
    <row r="256" spans="13:13" s="2" customFormat="1">
      <c r="M256" s="11"/>
    </row>
    <row r="257" spans="13:13" s="2" customFormat="1">
      <c r="M257" s="11"/>
    </row>
    <row r="258" spans="13:13" s="2" customFormat="1">
      <c r="M258" s="11"/>
    </row>
    <row r="259" spans="13:13" s="2" customFormat="1">
      <c r="M259" s="11"/>
    </row>
    <row r="260" spans="13:13" s="2" customFormat="1">
      <c r="M260" s="11"/>
    </row>
    <row r="261" spans="13:13" s="2" customFormat="1">
      <c r="M261" s="11"/>
    </row>
    <row r="262" spans="13:13" s="2" customFormat="1">
      <c r="M262" s="11"/>
    </row>
    <row r="263" spans="13:13" s="2" customFormat="1">
      <c r="M263" s="11"/>
    </row>
    <row r="264" spans="13:13" s="2" customFormat="1">
      <c r="M264" s="11"/>
    </row>
    <row r="265" spans="13:13" s="2" customFormat="1">
      <c r="M265" s="11"/>
    </row>
    <row r="266" spans="13:13" s="2" customFormat="1">
      <c r="M266" s="11"/>
    </row>
    <row r="267" spans="13:13" s="2" customFormat="1">
      <c r="M267" s="11"/>
    </row>
    <row r="268" spans="13:13" s="2" customFormat="1">
      <c r="M268" s="11"/>
    </row>
    <row r="269" spans="13:13" s="2" customFormat="1">
      <c r="M269" s="11"/>
    </row>
    <row r="270" spans="13:13" s="2" customFormat="1">
      <c r="M270" s="11"/>
    </row>
    <row r="271" spans="13:13" s="2" customFormat="1">
      <c r="M271" s="11"/>
    </row>
    <row r="272" spans="13:13" s="2" customFormat="1">
      <c r="M272" s="11"/>
    </row>
    <row r="273" spans="13:13" s="2" customFormat="1">
      <c r="M273" s="11"/>
    </row>
    <row r="274" spans="13:13" s="2" customFormat="1">
      <c r="M274" s="11"/>
    </row>
    <row r="275" spans="13:13" s="2" customFormat="1">
      <c r="M275" s="11"/>
    </row>
    <row r="276" spans="13:13" s="2" customFormat="1">
      <c r="M276" s="11"/>
    </row>
    <row r="277" spans="13:13" s="2" customFormat="1">
      <c r="M277" s="11"/>
    </row>
    <row r="278" spans="13:13" s="2" customFormat="1">
      <c r="M278" s="11"/>
    </row>
    <row r="279" spans="13:13" s="2" customFormat="1">
      <c r="M279" s="11"/>
    </row>
    <row r="280" spans="13:13" s="2" customFormat="1">
      <c r="M280" s="11"/>
    </row>
    <row r="281" spans="13:13" s="2" customFormat="1">
      <c r="M281" s="11"/>
    </row>
    <row r="282" spans="13:13" s="2" customFormat="1">
      <c r="M282" s="11"/>
    </row>
    <row r="283" spans="13:13" s="2" customFormat="1">
      <c r="M283" s="11"/>
    </row>
    <row r="284" spans="13:13" s="2" customFormat="1">
      <c r="M284" s="11"/>
    </row>
    <row r="285" spans="13:13" s="2" customFormat="1">
      <c r="M285" s="11"/>
    </row>
    <row r="286" spans="13:13" s="2" customFormat="1">
      <c r="M286" s="11"/>
    </row>
    <row r="287" spans="13:13" s="2" customFormat="1">
      <c r="M287" s="11"/>
    </row>
    <row r="288" spans="13:13" s="2" customFormat="1">
      <c r="M288" s="11"/>
    </row>
    <row r="289" spans="13:13" s="2" customFormat="1">
      <c r="M289" s="11"/>
    </row>
    <row r="290" spans="13:13" s="2" customFormat="1">
      <c r="M290" s="11"/>
    </row>
    <row r="291" spans="13:13" s="2" customFormat="1">
      <c r="M291" s="11"/>
    </row>
    <row r="292" spans="13:13" s="2" customFormat="1">
      <c r="M292" s="11"/>
    </row>
    <row r="293" spans="13:13" s="2" customFormat="1">
      <c r="M293" s="11"/>
    </row>
    <row r="294" spans="13:13" s="2" customFormat="1">
      <c r="M294" s="11"/>
    </row>
    <row r="295" spans="13:13" s="2" customFormat="1">
      <c r="M295" s="11"/>
    </row>
    <row r="296" spans="13:13" s="2" customFormat="1">
      <c r="M296" s="11"/>
    </row>
    <row r="297" spans="13:13" s="2" customFormat="1">
      <c r="M297" s="11"/>
    </row>
    <row r="298" spans="13:13" s="2" customFormat="1">
      <c r="M298" s="11"/>
    </row>
    <row r="299" spans="13:13" s="2" customFormat="1">
      <c r="M299" s="11"/>
    </row>
    <row r="300" spans="13:13" s="2" customFormat="1">
      <c r="M300" s="11"/>
    </row>
    <row r="301" spans="13:13" s="2" customFormat="1">
      <c r="M301" s="11"/>
    </row>
    <row r="302" spans="13:13" s="2" customFormat="1">
      <c r="M302" s="11"/>
    </row>
    <row r="303" spans="13:13" s="2" customFormat="1">
      <c r="M303" s="11"/>
    </row>
    <row r="304" spans="13:13" s="2" customFormat="1">
      <c r="M304" s="11"/>
    </row>
    <row r="305" spans="13:13" s="2" customFormat="1">
      <c r="M305" s="11"/>
    </row>
    <row r="306" spans="13:13" s="2" customFormat="1">
      <c r="M306" s="11"/>
    </row>
    <row r="307" spans="13:13" s="2" customFormat="1">
      <c r="M307" s="11"/>
    </row>
    <row r="308" spans="13:13" s="2" customFormat="1">
      <c r="M308" s="11"/>
    </row>
    <row r="309" spans="13:13" s="2" customFormat="1">
      <c r="M309" s="11"/>
    </row>
    <row r="310" spans="13:13" s="2" customFormat="1">
      <c r="M310" s="11"/>
    </row>
    <row r="311" spans="13:13" s="2" customFormat="1">
      <c r="M311" s="11"/>
    </row>
    <row r="312" spans="13:13" s="2" customFormat="1">
      <c r="M312" s="11"/>
    </row>
    <row r="313" spans="13:13" s="2" customFormat="1">
      <c r="M313" s="11"/>
    </row>
    <row r="314" spans="13:13" s="2" customFormat="1">
      <c r="M314" s="11"/>
    </row>
    <row r="315" spans="13:13" s="2" customFormat="1">
      <c r="M315" s="11"/>
    </row>
    <row r="316" spans="13:13" s="2" customFormat="1">
      <c r="M316" s="11"/>
    </row>
    <row r="317" spans="13:13" s="2" customFormat="1">
      <c r="M317" s="11"/>
    </row>
    <row r="318" spans="13:13" s="2" customFormat="1">
      <c r="M318" s="11"/>
    </row>
    <row r="319" spans="13:13" s="2" customFormat="1">
      <c r="M319" s="11"/>
    </row>
    <row r="320" spans="13:13" s="2" customFormat="1">
      <c r="M320" s="11"/>
    </row>
    <row r="321" spans="13:13" s="2" customFormat="1">
      <c r="M321" s="11"/>
    </row>
    <row r="322" spans="13:13" s="2" customFormat="1">
      <c r="M322" s="11"/>
    </row>
    <row r="323" spans="13:13" s="2" customFormat="1">
      <c r="M323" s="11"/>
    </row>
    <row r="324" spans="13:13" s="2" customFormat="1">
      <c r="M324" s="11"/>
    </row>
    <row r="325" spans="13:13" s="2" customFormat="1">
      <c r="M325" s="11"/>
    </row>
    <row r="326" spans="13:13" s="2" customFormat="1">
      <c r="M326" s="11"/>
    </row>
    <row r="327" spans="13:13" s="2" customFormat="1">
      <c r="M327" s="11"/>
    </row>
    <row r="328" spans="13:13" s="2" customFormat="1">
      <c r="M328" s="11"/>
    </row>
    <row r="329" spans="13:13" s="2" customFormat="1">
      <c r="M329" s="11"/>
    </row>
    <row r="330" spans="13:13" s="2" customFormat="1">
      <c r="M330" s="11"/>
    </row>
    <row r="331" spans="13:13" s="2" customFormat="1">
      <c r="M331" s="11"/>
    </row>
    <row r="332" spans="13:13" s="2" customFormat="1">
      <c r="M332" s="11"/>
    </row>
    <row r="333" spans="13:13" s="2" customFormat="1">
      <c r="M333" s="11"/>
    </row>
    <row r="334" spans="13:13" s="2" customFormat="1">
      <c r="M334" s="11"/>
    </row>
    <row r="335" spans="13:13" s="2" customFormat="1">
      <c r="M335" s="11"/>
    </row>
    <row r="336" spans="13:13" s="2" customFormat="1">
      <c r="M336" s="11"/>
    </row>
    <row r="337" spans="13:13" s="2" customFormat="1">
      <c r="M337" s="11"/>
    </row>
    <row r="338" spans="13:13" s="2" customFormat="1">
      <c r="M338" s="11"/>
    </row>
    <row r="339" spans="13:13" s="2" customFormat="1">
      <c r="M339" s="11"/>
    </row>
    <row r="340" spans="13:13" s="2" customFormat="1">
      <c r="M340" s="11"/>
    </row>
    <row r="341" spans="13:13" s="2" customFormat="1">
      <c r="M341" s="11"/>
    </row>
    <row r="342" spans="13:13" s="2" customFormat="1">
      <c r="M342" s="11"/>
    </row>
    <row r="343" spans="13:13" s="2" customFormat="1">
      <c r="M343" s="11"/>
    </row>
    <row r="344" spans="13:13" s="2" customFormat="1">
      <c r="M344" s="11"/>
    </row>
    <row r="345" spans="13:13" s="2" customFormat="1">
      <c r="M345" s="11"/>
    </row>
    <row r="346" spans="13:13" s="2" customFormat="1">
      <c r="M346" s="11"/>
    </row>
    <row r="347" spans="13:13" s="2" customFormat="1">
      <c r="M347" s="11"/>
    </row>
    <row r="348" spans="13:13" s="2" customFormat="1">
      <c r="M348" s="11"/>
    </row>
    <row r="349" spans="13:13" s="2" customFormat="1">
      <c r="M349" s="11"/>
    </row>
    <row r="350" spans="13:13" s="2" customFormat="1">
      <c r="M350" s="11"/>
    </row>
    <row r="351" spans="13:13" s="2" customFormat="1">
      <c r="M351" s="11"/>
    </row>
    <row r="352" spans="13:13" s="2" customFormat="1">
      <c r="M352" s="11"/>
    </row>
    <row r="353" spans="13:13" s="2" customFormat="1">
      <c r="M353" s="11"/>
    </row>
    <row r="354" spans="13:13" s="2" customFormat="1">
      <c r="M354" s="11"/>
    </row>
    <row r="355" spans="13:13" s="2" customFormat="1">
      <c r="M355" s="11"/>
    </row>
    <row r="356" spans="13:13" s="2" customFormat="1">
      <c r="M356" s="11"/>
    </row>
    <row r="357" spans="13:13" s="2" customFormat="1">
      <c r="M357" s="11"/>
    </row>
    <row r="358" spans="13:13" s="2" customFormat="1">
      <c r="M358" s="11"/>
    </row>
    <row r="359" spans="13:13" s="2" customFormat="1">
      <c r="M359" s="11"/>
    </row>
    <row r="360" spans="13:13" s="2" customFormat="1">
      <c r="M360" s="11"/>
    </row>
    <row r="361" spans="13:13" s="2" customFormat="1">
      <c r="M361" s="11"/>
    </row>
    <row r="362" spans="13:13" s="2" customFormat="1">
      <c r="M362" s="11"/>
    </row>
    <row r="363" spans="13:13" s="2" customFormat="1">
      <c r="M363" s="11"/>
    </row>
    <row r="364" spans="13:13" s="2" customFormat="1">
      <c r="M364" s="11"/>
    </row>
    <row r="365" spans="13:13" s="2" customFormat="1">
      <c r="M365" s="11"/>
    </row>
    <row r="366" spans="13:13" s="2" customFormat="1">
      <c r="M366" s="11"/>
    </row>
    <row r="367" spans="13:13" s="2" customFormat="1">
      <c r="M367" s="11"/>
    </row>
    <row r="368" spans="13:13" s="2" customFormat="1">
      <c r="M368" s="11"/>
    </row>
    <row r="369" spans="13:13" s="2" customFormat="1">
      <c r="M369" s="11"/>
    </row>
    <row r="370" spans="13:13" s="2" customFormat="1">
      <c r="M370" s="11"/>
    </row>
    <row r="371" spans="13:13" s="2" customFormat="1">
      <c r="M371" s="11"/>
    </row>
    <row r="372" spans="13:13" s="2" customFormat="1">
      <c r="M372" s="11"/>
    </row>
    <row r="373" spans="13:13" s="2" customFormat="1">
      <c r="M373" s="11"/>
    </row>
    <row r="374" spans="13:13" s="2" customFormat="1">
      <c r="M374" s="11"/>
    </row>
    <row r="375" spans="13:13" s="2" customFormat="1">
      <c r="M375" s="11"/>
    </row>
    <row r="376" spans="13:13" s="2" customFormat="1">
      <c r="M376" s="11"/>
    </row>
    <row r="377" spans="13:13" s="2" customFormat="1">
      <c r="M377" s="11"/>
    </row>
    <row r="378" spans="13:13" s="2" customFormat="1">
      <c r="M378" s="11"/>
    </row>
    <row r="379" spans="13:13" s="2" customFormat="1">
      <c r="M379" s="11"/>
    </row>
    <row r="380" spans="13:13" s="2" customFormat="1">
      <c r="M380" s="11"/>
    </row>
    <row r="381" spans="13:13" s="2" customFormat="1">
      <c r="M381" s="11"/>
    </row>
    <row r="382" spans="13:13" s="2" customFormat="1">
      <c r="M382" s="11"/>
    </row>
    <row r="383" spans="13:13" s="2" customFormat="1">
      <c r="M383" s="11"/>
    </row>
    <row r="384" spans="13:13" s="2" customFormat="1">
      <c r="M384" s="11"/>
    </row>
    <row r="385" spans="13:13" s="2" customFormat="1">
      <c r="M385" s="11"/>
    </row>
    <row r="386" spans="13:13" s="2" customFormat="1">
      <c r="M386" s="11"/>
    </row>
    <row r="387" spans="13:13" s="2" customFormat="1">
      <c r="M387" s="11"/>
    </row>
    <row r="388" spans="13:13" s="2" customFormat="1">
      <c r="M388" s="11"/>
    </row>
    <row r="389" spans="13:13" s="2" customFormat="1">
      <c r="M389" s="11"/>
    </row>
    <row r="390" spans="13:13" s="2" customFormat="1">
      <c r="M390" s="11"/>
    </row>
    <row r="391" spans="13:13" s="2" customFormat="1">
      <c r="M391" s="11"/>
    </row>
    <row r="392" spans="13:13" s="2" customFormat="1">
      <c r="M392" s="11"/>
    </row>
    <row r="393" spans="13:13" s="2" customFormat="1">
      <c r="M393" s="11"/>
    </row>
    <row r="394" spans="13:13" s="2" customFormat="1">
      <c r="M394" s="11"/>
    </row>
    <row r="395" spans="13:13" s="2" customFormat="1">
      <c r="M395" s="11"/>
    </row>
    <row r="396" spans="13:13" s="2" customFormat="1">
      <c r="M396" s="11"/>
    </row>
    <row r="397" spans="13:13" s="2" customFormat="1">
      <c r="M397" s="11"/>
    </row>
    <row r="398" spans="13:13" s="2" customFormat="1">
      <c r="M398" s="11"/>
    </row>
    <row r="399" spans="13:13" s="2" customFormat="1">
      <c r="M399" s="11"/>
    </row>
    <row r="400" spans="13:13" s="2" customFormat="1">
      <c r="M400" s="11"/>
    </row>
    <row r="401" spans="13:13" s="2" customFormat="1">
      <c r="M401" s="11"/>
    </row>
    <row r="402" spans="13:13" s="2" customFormat="1">
      <c r="M402" s="11"/>
    </row>
    <row r="403" spans="13:13" s="2" customFormat="1">
      <c r="M403" s="11"/>
    </row>
    <row r="404" spans="13:13" s="2" customFormat="1">
      <c r="M404" s="11"/>
    </row>
    <row r="405" spans="13:13" s="2" customFormat="1">
      <c r="M405" s="11"/>
    </row>
    <row r="406" spans="13:13" s="2" customFormat="1">
      <c r="M406" s="11"/>
    </row>
    <row r="407" spans="13:13" s="2" customFormat="1">
      <c r="M407" s="11"/>
    </row>
    <row r="408" spans="13:13" s="2" customFormat="1">
      <c r="M408" s="11"/>
    </row>
    <row r="409" spans="13:13" s="2" customFormat="1">
      <c r="M409" s="11"/>
    </row>
    <row r="410" spans="13:13" s="2" customFormat="1">
      <c r="M410" s="11"/>
    </row>
    <row r="411" spans="13:13" s="2" customFormat="1">
      <c r="M411" s="11"/>
    </row>
    <row r="412" spans="13:13" s="2" customFormat="1">
      <c r="M412" s="11"/>
    </row>
    <row r="413" spans="13:13" s="2" customFormat="1">
      <c r="M413" s="11"/>
    </row>
    <row r="414" spans="13:13" s="2" customFormat="1">
      <c r="M414" s="11"/>
    </row>
    <row r="415" spans="13:13" s="2" customFormat="1">
      <c r="M415" s="11"/>
    </row>
    <row r="416" spans="13:13" s="2" customFormat="1">
      <c r="M416" s="11"/>
    </row>
    <row r="417" spans="13:13" s="2" customFormat="1">
      <c r="M417" s="11"/>
    </row>
    <row r="418" spans="13:13" s="2" customFormat="1">
      <c r="M418" s="11"/>
    </row>
    <row r="419" spans="13:13" s="2" customFormat="1">
      <c r="M419" s="11"/>
    </row>
    <row r="420" spans="13:13" s="2" customFormat="1">
      <c r="M420" s="11"/>
    </row>
    <row r="421" spans="13:13" s="2" customFormat="1">
      <c r="M421" s="11"/>
    </row>
    <row r="422" spans="13:13" s="2" customFormat="1">
      <c r="M422" s="11"/>
    </row>
    <row r="423" spans="13:13" s="2" customFormat="1">
      <c r="M423" s="11"/>
    </row>
    <row r="424" spans="13:13" s="2" customFormat="1">
      <c r="M424" s="11"/>
    </row>
    <row r="425" spans="13:13" s="2" customFormat="1">
      <c r="M425" s="11"/>
    </row>
    <row r="426" spans="13:13" s="2" customFormat="1">
      <c r="M426" s="11"/>
    </row>
    <row r="427" spans="13:13" s="2" customFormat="1">
      <c r="M427" s="11"/>
    </row>
    <row r="428" spans="13:13" s="2" customFormat="1">
      <c r="M428" s="11"/>
    </row>
    <row r="429" spans="13:13" s="2" customFormat="1">
      <c r="M429" s="11"/>
    </row>
    <row r="430" spans="13:13" s="2" customFormat="1">
      <c r="M430" s="11"/>
    </row>
    <row r="431" spans="13:13" s="2" customFormat="1">
      <c r="M431" s="11"/>
    </row>
    <row r="432" spans="13:13" s="2" customFormat="1">
      <c r="M432" s="11"/>
    </row>
    <row r="433" spans="13:13" s="2" customFormat="1">
      <c r="M433" s="11"/>
    </row>
    <row r="434" spans="13:13" s="2" customFormat="1">
      <c r="M434" s="11"/>
    </row>
    <row r="435" spans="13:13" s="2" customFormat="1">
      <c r="M435" s="11"/>
    </row>
    <row r="436" spans="13:13" s="2" customFormat="1">
      <c r="M436" s="11"/>
    </row>
    <row r="437" spans="13:13" s="2" customFormat="1">
      <c r="M437" s="11"/>
    </row>
    <row r="438" spans="13:13" s="2" customFormat="1">
      <c r="M438" s="11"/>
    </row>
    <row r="439" spans="13:13" s="2" customFormat="1">
      <c r="M439" s="11"/>
    </row>
    <row r="440" spans="13:13" s="2" customFormat="1">
      <c r="M440" s="11"/>
    </row>
    <row r="441" spans="13:13" s="2" customFormat="1">
      <c r="M441" s="11"/>
    </row>
    <row r="442" spans="13:13" s="2" customFormat="1">
      <c r="M442" s="11"/>
    </row>
    <row r="443" spans="13:13" s="2" customFormat="1">
      <c r="M443" s="11"/>
    </row>
    <row r="444" spans="13:13" s="2" customFormat="1">
      <c r="M444" s="11"/>
    </row>
    <row r="445" spans="13:13" s="2" customFormat="1">
      <c r="M445" s="11"/>
    </row>
    <row r="446" spans="13:13" s="2" customFormat="1">
      <c r="M446" s="11"/>
    </row>
    <row r="447" spans="13:13" s="2" customFormat="1">
      <c r="M447" s="11"/>
    </row>
    <row r="448" spans="13:13" s="2" customFormat="1">
      <c r="M448" s="11"/>
    </row>
    <row r="449" spans="13:13" s="2" customFormat="1">
      <c r="M449" s="11"/>
    </row>
    <row r="450" spans="13:13" s="2" customFormat="1">
      <c r="M450" s="11"/>
    </row>
    <row r="451" spans="13:13" s="2" customFormat="1">
      <c r="M451" s="11"/>
    </row>
    <row r="452" spans="13:13" s="2" customFormat="1">
      <c r="M452" s="11"/>
    </row>
    <row r="453" spans="13:13" s="2" customFormat="1">
      <c r="M453" s="11"/>
    </row>
    <row r="454" spans="13:13" s="2" customFormat="1">
      <c r="M454" s="11"/>
    </row>
    <row r="455" spans="13:13" s="2" customFormat="1">
      <c r="M455" s="11"/>
    </row>
    <row r="456" spans="13:13" s="2" customFormat="1">
      <c r="M456" s="11"/>
    </row>
    <row r="457" spans="13:13" s="2" customFormat="1">
      <c r="M457" s="11"/>
    </row>
    <row r="458" spans="13:13" s="2" customFormat="1">
      <c r="M458" s="11"/>
    </row>
    <row r="459" spans="13:13" s="2" customFormat="1">
      <c r="M459" s="11"/>
    </row>
    <row r="460" spans="13:13" s="2" customFormat="1">
      <c r="M460" s="11"/>
    </row>
    <row r="461" spans="13:13" s="2" customFormat="1">
      <c r="M461" s="11"/>
    </row>
    <row r="462" spans="13:13" s="2" customFormat="1">
      <c r="M462" s="11"/>
    </row>
    <row r="463" spans="13:13" s="2" customFormat="1">
      <c r="M463" s="11"/>
    </row>
    <row r="464" spans="13:13" s="2" customFormat="1">
      <c r="M464" s="11"/>
    </row>
    <row r="465" spans="13:13" s="2" customFormat="1">
      <c r="M465" s="11"/>
    </row>
    <row r="466" spans="13:13" s="2" customFormat="1">
      <c r="M466" s="11"/>
    </row>
    <row r="467" spans="13:13" s="2" customFormat="1">
      <c r="M467" s="11"/>
    </row>
    <row r="468" spans="13:13" s="2" customFormat="1">
      <c r="M468" s="11"/>
    </row>
    <row r="469" spans="13:13" s="2" customFormat="1">
      <c r="M469" s="11"/>
    </row>
    <row r="470" spans="13:13" s="2" customFormat="1">
      <c r="M470" s="11"/>
    </row>
    <row r="471" spans="13:13" s="2" customFormat="1">
      <c r="M471" s="11"/>
    </row>
    <row r="472" spans="13:13" s="2" customFormat="1">
      <c r="M472" s="11"/>
    </row>
    <row r="473" spans="13:13" s="2" customFormat="1">
      <c r="M473" s="11"/>
    </row>
    <row r="474" spans="13:13" s="2" customFormat="1">
      <c r="M474" s="11"/>
    </row>
    <row r="475" spans="13:13" s="2" customFormat="1">
      <c r="M475" s="11"/>
    </row>
    <row r="476" spans="13:13" s="2" customFormat="1">
      <c r="M476" s="11"/>
    </row>
    <row r="477" spans="13:13" s="2" customFormat="1">
      <c r="M477" s="11"/>
    </row>
    <row r="478" spans="13:13" s="2" customFormat="1">
      <c r="M478" s="11"/>
    </row>
    <row r="479" spans="13:13" s="2" customFormat="1">
      <c r="M479" s="11"/>
    </row>
    <row r="480" spans="13:13" s="2" customFormat="1">
      <c r="M480" s="11"/>
    </row>
    <row r="481" spans="13:13" s="2" customFormat="1">
      <c r="M481" s="11"/>
    </row>
    <row r="482" spans="13:13" s="2" customFormat="1">
      <c r="M482" s="11"/>
    </row>
    <row r="483" spans="13:13" s="2" customFormat="1">
      <c r="M483" s="11"/>
    </row>
    <row r="484" spans="13:13" s="2" customFormat="1">
      <c r="M484" s="11"/>
    </row>
    <row r="485" spans="13:13" s="2" customFormat="1">
      <c r="M485" s="11"/>
    </row>
    <row r="486" spans="13:13" s="2" customFormat="1">
      <c r="M486" s="11"/>
    </row>
    <row r="487" spans="13:13" s="2" customFormat="1">
      <c r="M487" s="11"/>
    </row>
    <row r="488" spans="13:13" s="2" customFormat="1">
      <c r="M488" s="11"/>
    </row>
    <row r="489" spans="13:13" s="2" customFormat="1">
      <c r="M489" s="11"/>
    </row>
    <row r="490" spans="13:13" s="2" customFormat="1">
      <c r="M490" s="11"/>
    </row>
    <row r="491" spans="13:13" s="2" customFormat="1">
      <c r="M491" s="11"/>
    </row>
    <row r="492" spans="13:13" s="2" customFormat="1">
      <c r="M492" s="11"/>
    </row>
    <row r="493" spans="13:13" s="2" customFormat="1">
      <c r="M493" s="11"/>
    </row>
    <row r="494" spans="13:13" s="2" customFormat="1">
      <c r="M494" s="11"/>
    </row>
    <row r="495" spans="13:13" s="2" customFormat="1">
      <c r="M495" s="11"/>
    </row>
    <row r="496" spans="13:13" s="2" customFormat="1">
      <c r="M496" s="11"/>
    </row>
    <row r="497" spans="13:13" s="2" customFormat="1">
      <c r="M497" s="11"/>
    </row>
    <row r="498" spans="13:13" s="2" customFormat="1">
      <c r="M498" s="11"/>
    </row>
    <row r="499" spans="13:13" s="2" customFormat="1">
      <c r="M499" s="11"/>
    </row>
    <row r="500" spans="13:13" s="2" customFormat="1">
      <c r="M500" s="11"/>
    </row>
    <row r="501" spans="13:13" s="2" customFormat="1">
      <c r="M501" s="11"/>
    </row>
    <row r="502" spans="13:13" s="2" customFormat="1">
      <c r="M502" s="11"/>
    </row>
    <row r="503" spans="13:13" s="2" customFormat="1">
      <c r="M503" s="11"/>
    </row>
    <row r="504" spans="13:13" s="2" customFormat="1">
      <c r="M504" s="11"/>
    </row>
    <row r="505" spans="13:13" s="2" customFormat="1">
      <c r="M505" s="11"/>
    </row>
    <row r="506" spans="13:13" s="2" customFormat="1">
      <c r="M506" s="11"/>
    </row>
    <row r="507" spans="13:13" s="2" customFormat="1">
      <c r="M507" s="11"/>
    </row>
    <row r="508" spans="13:13" s="2" customFormat="1">
      <c r="M508" s="11"/>
    </row>
    <row r="509" spans="13:13" s="2" customFormat="1">
      <c r="M509" s="11"/>
    </row>
    <row r="510" spans="13:13" s="2" customFormat="1">
      <c r="M510" s="11"/>
    </row>
    <row r="511" spans="13:13" s="2" customFormat="1">
      <c r="M511" s="11"/>
    </row>
    <row r="512" spans="13:13" s="2" customFormat="1">
      <c r="M512" s="11"/>
    </row>
    <row r="513" spans="13:13" s="2" customFormat="1">
      <c r="M513" s="11"/>
    </row>
    <row r="514" spans="13:13" s="2" customFormat="1">
      <c r="M514" s="11"/>
    </row>
    <row r="515" spans="13:13" s="2" customFormat="1">
      <c r="M515" s="11"/>
    </row>
    <row r="516" spans="13:13" s="2" customFormat="1">
      <c r="M516" s="11"/>
    </row>
    <row r="517" spans="13:13" s="2" customFormat="1">
      <c r="M517" s="11"/>
    </row>
    <row r="518" spans="13:13" s="2" customFormat="1">
      <c r="M518" s="11"/>
    </row>
    <row r="519" spans="13:13" s="2" customFormat="1">
      <c r="M519" s="11"/>
    </row>
    <row r="520" spans="13:13" s="2" customFormat="1">
      <c r="M520" s="11"/>
    </row>
    <row r="521" spans="13:13" s="2" customFormat="1">
      <c r="M521" s="11"/>
    </row>
    <row r="522" spans="13:13" s="2" customFormat="1">
      <c r="M522" s="11"/>
    </row>
    <row r="523" spans="13:13" s="2" customFormat="1">
      <c r="M523" s="11"/>
    </row>
    <row r="524" spans="13:13" s="2" customFormat="1">
      <c r="M524" s="11"/>
    </row>
    <row r="525" spans="13:13" s="2" customFormat="1">
      <c r="M525" s="11"/>
    </row>
    <row r="526" spans="13:13" s="2" customFormat="1">
      <c r="M526" s="11"/>
    </row>
    <row r="527" spans="13:13" s="2" customFormat="1">
      <c r="M527" s="11"/>
    </row>
    <row r="528" spans="13:13" s="2" customFormat="1">
      <c r="M528" s="11"/>
    </row>
    <row r="529" spans="13:13" s="2" customFormat="1">
      <c r="M529" s="11"/>
    </row>
    <row r="530" spans="13:13" s="2" customFormat="1">
      <c r="M530" s="11"/>
    </row>
    <row r="531" spans="13:13" s="2" customFormat="1">
      <c r="M531" s="11"/>
    </row>
    <row r="532" spans="13:13" s="2" customFormat="1">
      <c r="M532" s="11"/>
    </row>
    <row r="533" spans="13:13" s="2" customFormat="1">
      <c r="M533" s="11"/>
    </row>
    <row r="534" spans="13:13" s="2" customFormat="1">
      <c r="M534" s="11"/>
    </row>
    <row r="535" spans="13:13" s="2" customFormat="1">
      <c r="M535" s="11"/>
    </row>
    <row r="536" spans="13:13" s="2" customFormat="1">
      <c r="M536" s="11"/>
    </row>
    <row r="537" spans="13:13" s="2" customFormat="1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4" fitToWidth="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4" workbookViewId="0">
      <selection activeCell="R11" sqref="R11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8" t="s">
        <v>384</v>
      </c>
      <c r="B2" s="599"/>
      <c r="C2" s="600" t="str">
        <f>'справка №1-БАЛАНС'!E3</f>
        <v xml:space="preserve"> УМБАЛ РУСЕ АД</v>
      </c>
      <c r="D2" s="600"/>
      <c r="E2" s="600"/>
      <c r="F2" s="600"/>
      <c r="G2" s="600"/>
      <c r="H2" s="600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118505556</v>
      </c>
      <c r="P2" s="482"/>
      <c r="Q2" s="482"/>
      <c r="R2" s="525"/>
    </row>
    <row r="3" spans="1:28" ht="15">
      <c r="A3" s="598" t="s">
        <v>5</v>
      </c>
      <c r="B3" s="599"/>
      <c r="C3" s="601" t="str">
        <f>'справка №1-БАЛАНС'!E5</f>
        <v>01.01.2016 - 31.12.2016</v>
      </c>
      <c r="D3" s="601"/>
      <c r="E3" s="601"/>
      <c r="F3" s="484"/>
      <c r="G3" s="484"/>
      <c r="H3" s="484"/>
      <c r="I3" s="484"/>
      <c r="J3" s="484"/>
      <c r="K3" s="484"/>
      <c r="L3" s="484"/>
      <c r="M3" s="606" t="s">
        <v>4</v>
      </c>
      <c r="N3" s="606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523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524</v>
      </c>
    </row>
    <row r="5" spans="1:28" s="100" customFormat="1" ht="30.75" customHeight="1">
      <c r="A5" s="607" t="s">
        <v>464</v>
      </c>
      <c r="B5" s="608"/>
      <c r="C5" s="611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4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4" t="s">
        <v>529</v>
      </c>
      <c r="R5" s="604" t="s">
        <v>530</v>
      </c>
    </row>
    <row r="6" spans="1:28" s="100" customFormat="1" ht="48">
      <c r="A6" s="609"/>
      <c r="B6" s="610"/>
      <c r="C6" s="612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5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5"/>
      <c r="R6" s="605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343</v>
      </c>
      <c r="E9" s="189">
        <v>0</v>
      </c>
      <c r="F9" s="189"/>
      <c r="G9" s="74">
        <f>D9+E9-F9</f>
        <v>343</v>
      </c>
      <c r="H9" s="65"/>
      <c r="I9" s="65"/>
      <c r="J9" s="74">
        <f>G9+H9-I9</f>
        <v>343</v>
      </c>
      <c r="K9" s="65">
        <v>0</v>
      </c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343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>
        <v>15870</v>
      </c>
      <c r="E10" s="189">
        <v>804</v>
      </c>
      <c r="F10" s="189"/>
      <c r="G10" s="74">
        <f t="shared" ref="G10:G39" si="2">D10+E10-F10</f>
        <v>16674</v>
      </c>
      <c r="H10" s="65"/>
      <c r="I10" s="65"/>
      <c r="J10" s="74">
        <f t="shared" ref="J10:J39" si="3">G10+H10-I10</f>
        <v>16674</v>
      </c>
      <c r="K10" s="65">
        <v>2789</v>
      </c>
      <c r="L10" s="65">
        <v>369</v>
      </c>
      <c r="M10" s="65"/>
      <c r="N10" s="74">
        <f t="shared" ref="N10:N39" si="4">K10+L10-M10</f>
        <v>3158</v>
      </c>
      <c r="O10" s="65"/>
      <c r="P10" s="65"/>
      <c r="Q10" s="74">
        <f t="shared" si="0"/>
        <v>3158</v>
      </c>
      <c r="R10" s="74">
        <f t="shared" si="1"/>
        <v>13516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f>19164+12</f>
        <v>19176</v>
      </c>
      <c r="E11" s="189">
        <v>7489</v>
      </c>
      <c r="F11" s="189"/>
      <c r="G11" s="74">
        <f t="shared" si="2"/>
        <v>26665</v>
      </c>
      <c r="H11" s="65"/>
      <c r="I11" s="65"/>
      <c r="J11" s="74">
        <f t="shared" si="3"/>
        <v>26665</v>
      </c>
      <c r="K11" s="65">
        <f>17093+12</f>
        <v>17105</v>
      </c>
      <c r="L11" s="65">
        <v>1344</v>
      </c>
      <c r="M11" s="65"/>
      <c r="N11" s="74">
        <f t="shared" si="4"/>
        <v>18449</v>
      </c>
      <c r="O11" s="65"/>
      <c r="P11" s="65"/>
      <c r="Q11" s="74">
        <f t="shared" si="0"/>
        <v>18449</v>
      </c>
      <c r="R11" s="74">
        <f t="shared" si="1"/>
        <v>8216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1523</v>
      </c>
      <c r="E12" s="189">
        <v>53</v>
      </c>
      <c r="F12" s="189"/>
      <c r="G12" s="74">
        <f t="shared" si="2"/>
        <v>1576</v>
      </c>
      <c r="H12" s="65"/>
      <c r="I12" s="65"/>
      <c r="J12" s="74">
        <f t="shared" si="3"/>
        <v>1576</v>
      </c>
      <c r="K12" s="65">
        <f>723</f>
        <v>723</v>
      </c>
      <c r="L12" s="65">
        <v>112</v>
      </c>
      <c r="M12" s="65"/>
      <c r="N12" s="74">
        <f t="shared" si="4"/>
        <v>835</v>
      </c>
      <c r="O12" s="65"/>
      <c r="P12" s="65"/>
      <c r="Q12" s="74">
        <f t="shared" si="0"/>
        <v>835</v>
      </c>
      <c r="R12" s="74">
        <f t="shared" si="1"/>
        <v>741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>
        <v>246</v>
      </c>
      <c r="E13" s="189">
        <v>48</v>
      </c>
      <c r="F13" s="189">
        <v>16</v>
      </c>
      <c r="G13" s="74">
        <f t="shared" si="2"/>
        <v>278</v>
      </c>
      <c r="H13" s="65"/>
      <c r="I13" s="65"/>
      <c r="J13" s="74">
        <f t="shared" si="3"/>
        <v>278</v>
      </c>
      <c r="K13" s="65">
        <v>227</v>
      </c>
      <c r="L13" s="65">
        <v>14</v>
      </c>
      <c r="M13" s="65">
        <v>16</v>
      </c>
      <c r="N13" s="74">
        <f t="shared" si="4"/>
        <v>225</v>
      </c>
      <c r="O13" s="65"/>
      <c r="P13" s="65"/>
      <c r="Q13" s="74">
        <f t="shared" si="0"/>
        <v>225</v>
      </c>
      <c r="R13" s="74">
        <f t="shared" si="1"/>
        <v>53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>
        <v>1113</v>
      </c>
      <c r="E14" s="189">
        <v>32</v>
      </c>
      <c r="F14" s="189"/>
      <c r="G14" s="74">
        <f t="shared" si="2"/>
        <v>1145</v>
      </c>
      <c r="H14" s="65"/>
      <c r="I14" s="65"/>
      <c r="J14" s="74">
        <f t="shared" si="3"/>
        <v>1145</v>
      </c>
      <c r="K14" s="65">
        <v>708</v>
      </c>
      <c r="L14" s="65">
        <v>124</v>
      </c>
      <c r="M14" s="65"/>
      <c r="N14" s="74">
        <f t="shared" si="4"/>
        <v>832</v>
      </c>
      <c r="O14" s="65"/>
      <c r="P14" s="65"/>
      <c r="Q14" s="74">
        <f t="shared" si="0"/>
        <v>832</v>
      </c>
      <c r="R14" s="74">
        <f t="shared" si="1"/>
        <v>313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29" customFormat="1" ht="24">
      <c r="A15" s="454" t="s">
        <v>855</v>
      </c>
      <c r="B15" s="374" t="s">
        <v>856</v>
      </c>
      <c r="C15" s="455" t="s">
        <v>857</v>
      </c>
      <c r="D15" s="456">
        <v>491</v>
      </c>
      <c r="E15" s="456">
        <v>613</v>
      </c>
      <c r="F15" s="456">
        <v>507</v>
      </c>
      <c r="G15" s="74">
        <f t="shared" si="2"/>
        <v>597</v>
      </c>
      <c r="H15" s="457"/>
      <c r="I15" s="457"/>
      <c r="J15" s="74">
        <f t="shared" si="3"/>
        <v>597</v>
      </c>
      <c r="K15" s="457"/>
      <c r="L15" s="457"/>
      <c r="M15" s="457"/>
      <c r="N15" s="74">
        <f t="shared" si="4"/>
        <v>0</v>
      </c>
      <c r="O15" s="457"/>
      <c r="P15" s="457"/>
      <c r="Q15" s="74">
        <f t="shared" si="0"/>
        <v>0</v>
      </c>
      <c r="R15" s="74">
        <f t="shared" si="1"/>
        <v>597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38762</v>
      </c>
      <c r="E17" s="194">
        <f>SUM(E9:E16)</f>
        <v>9039</v>
      </c>
      <c r="F17" s="194">
        <f>SUM(F9:F16)</f>
        <v>523</v>
      </c>
      <c r="G17" s="74">
        <f t="shared" si="2"/>
        <v>47278</v>
      </c>
      <c r="H17" s="75">
        <f>SUM(H9:H16)</f>
        <v>0</v>
      </c>
      <c r="I17" s="75">
        <f>SUM(I9:I16)</f>
        <v>0</v>
      </c>
      <c r="J17" s="74">
        <f t="shared" si="3"/>
        <v>47278</v>
      </c>
      <c r="K17" s="75">
        <f>SUM(K9:K16)</f>
        <v>21552</v>
      </c>
      <c r="L17" s="75">
        <f>SUM(L9:L16)</f>
        <v>1963</v>
      </c>
      <c r="M17" s="75">
        <f>SUM(M9:M16)</f>
        <v>16</v>
      </c>
      <c r="N17" s="74">
        <f t="shared" si="4"/>
        <v>23499</v>
      </c>
      <c r="O17" s="75">
        <f>SUM(O9:O16)</f>
        <v>0</v>
      </c>
      <c r="P17" s="75">
        <f>SUM(P9:P16)</f>
        <v>0</v>
      </c>
      <c r="Q17" s="74">
        <f t="shared" si="5"/>
        <v>23499</v>
      </c>
      <c r="R17" s="74">
        <f t="shared" si="6"/>
        <v>23779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>
        <v>111</v>
      </c>
      <c r="E21" s="189">
        <v>20</v>
      </c>
      <c r="F21" s="189"/>
      <c r="G21" s="74">
        <f t="shared" si="2"/>
        <v>131</v>
      </c>
      <c r="H21" s="65"/>
      <c r="I21" s="65"/>
      <c r="J21" s="74">
        <f t="shared" si="3"/>
        <v>131</v>
      </c>
      <c r="K21" s="65">
        <f>91+5</f>
        <v>96</v>
      </c>
      <c r="L21" s="65">
        <f>8+2</f>
        <v>10</v>
      </c>
      <c r="M21" s="65"/>
      <c r="N21" s="74">
        <f t="shared" si="4"/>
        <v>106</v>
      </c>
      <c r="O21" s="65"/>
      <c r="P21" s="65"/>
      <c r="Q21" s="74">
        <f t="shared" si="5"/>
        <v>106</v>
      </c>
      <c r="R21" s="74">
        <f t="shared" si="6"/>
        <v>25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>
        <v>271</v>
      </c>
      <c r="E22" s="189">
        <v>32</v>
      </c>
      <c r="F22" s="189"/>
      <c r="G22" s="74">
        <f t="shared" si="2"/>
        <v>303</v>
      </c>
      <c r="H22" s="65"/>
      <c r="I22" s="65"/>
      <c r="J22" s="74">
        <f t="shared" si="3"/>
        <v>303</v>
      </c>
      <c r="K22" s="65">
        <v>261</v>
      </c>
      <c r="L22" s="65">
        <v>10</v>
      </c>
      <c r="M22" s="65"/>
      <c r="N22" s="74">
        <f t="shared" si="4"/>
        <v>271</v>
      </c>
      <c r="O22" s="65"/>
      <c r="P22" s="65"/>
      <c r="Q22" s="74">
        <f t="shared" si="5"/>
        <v>271</v>
      </c>
      <c r="R22" s="74">
        <f t="shared" si="6"/>
        <v>32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838</v>
      </c>
      <c r="C25" s="376" t="s">
        <v>582</v>
      </c>
      <c r="D25" s="190">
        <f>SUM(D21:D24)</f>
        <v>382</v>
      </c>
      <c r="E25" s="190">
        <f t="shared" ref="E25:P25" si="7">SUM(E21:E24)</f>
        <v>52</v>
      </c>
      <c r="F25" s="190">
        <f t="shared" si="7"/>
        <v>0</v>
      </c>
      <c r="G25" s="67">
        <f t="shared" si="2"/>
        <v>434</v>
      </c>
      <c r="H25" s="66">
        <f t="shared" si="7"/>
        <v>0</v>
      </c>
      <c r="I25" s="66">
        <f t="shared" si="7"/>
        <v>0</v>
      </c>
      <c r="J25" s="67">
        <f t="shared" si="3"/>
        <v>434</v>
      </c>
      <c r="K25" s="66">
        <f t="shared" si="7"/>
        <v>357</v>
      </c>
      <c r="L25" s="66">
        <f t="shared" si="7"/>
        <v>20</v>
      </c>
      <c r="M25" s="66">
        <f t="shared" si="7"/>
        <v>0</v>
      </c>
      <c r="N25" s="67">
        <f t="shared" si="4"/>
        <v>377</v>
      </c>
      <c r="O25" s="66">
        <f t="shared" si="7"/>
        <v>0</v>
      </c>
      <c r="P25" s="66">
        <f t="shared" si="7"/>
        <v>0</v>
      </c>
      <c r="Q25" s="67">
        <f t="shared" si="5"/>
        <v>377</v>
      </c>
      <c r="R25" s="67">
        <f t="shared" si="6"/>
        <v>57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852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853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3" customFormat="1">
      <c r="A39" s="370" t="s">
        <v>602</v>
      </c>
      <c r="B39" s="370" t="s">
        <v>603</v>
      </c>
      <c r="C39" s="369" t="s">
        <v>604</v>
      </c>
      <c r="D39" s="571"/>
      <c r="E39" s="571"/>
      <c r="F39" s="571"/>
      <c r="G39" s="74">
        <f t="shared" si="2"/>
        <v>0</v>
      </c>
      <c r="H39" s="571"/>
      <c r="I39" s="571"/>
      <c r="J39" s="74">
        <f t="shared" si="3"/>
        <v>0</v>
      </c>
      <c r="K39" s="571"/>
      <c r="L39" s="571"/>
      <c r="M39" s="571"/>
      <c r="N39" s="74">
        <f t="shared" si="4"/>
        <v>0</v>
      </c>
      <c r="O39" s="571"/>
      <c r="P39" s="571"/>
      <c r="Q39" s="74">
        <f t="shared" si="9"/>
        <v>0</v>
      </c>
      <c r="R39" s="74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6"/>
      <c r="B40" s="370" t="s">
        <v>605</v>
      </c>
      <c r="C40" s="359" t="s">
        <v>606</v>
      </c>
      <c r="D40" s="437">
        <f>D17+D18+D19+D25+D38+D39</f>
        <v>39144</v>
      </c>
      <c r="E40" s="437">
        <f>E17+E18+E19+E25+E38+E39</f>
        <v>9091</v>
      </c>
      <c r="F40" s="437">
        <f t="shared" ref="F40:R40" si="13">F17+F18+F19+F25+F38+F39</f>
        <v>523</v>
      </c>
      <c r="G40" s="437">
        <f t="shared" si="13"/>
        <v>47712</v>
      </c>
      <c r="H40" s="437">
        <f t="shared" si="13"/>
        <v>0</v>
      </c>
      <c r="I40" s="437">
        <f t="shared" si="13"/>
        <v>0</v>
      </c>
      <c r="J40" s="437">
        <f t="shared" si="13"/>
        <v>47712</v>
      </c>
      <c r="K40" s="437">
        <f t="shared" si="13"/>
        <v>21909</v>
      </c>
      <c r="L40" s="437">
        <f t="shared" si="13"/>
        <v>1983</v>
      </c>
      <c r="M40" s="437">
        <f t="shared" si="13"/>
        <v>16</v>
      </c>
      <c r="N40" s="437">
        <f t="shared" si="13"/>
        <v>23876</v>
      </c>
      <c r="O40" s="437">
        <f t="shared" si="13"/>
        <v>0</v>
      </c>
      <c r="P40" s="437">
        <f t="shared" si="13"/>
        <v>0</v>
      </c>
      <c r="Q40" s="437">
        <f t="shared" si="13"/>
        <v>23876</v>
      </c>
      <c r="R40" s="437">
        <f t="shared" si="13"/>
        <v>23836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272</v>
      </c>
      <c r="C44" s="354"/>
      <c r="D44" s="355"/>
      <c r="E44" s="355"/>
      <c r="F44" s="355"/>
      <c r="G44" s="351"/>
      <c r="H44" s="356" t="s">
        <v>865</v>
      </c>
      <c r="I44" s="356"/>
      <c r="J44" s="356"/>
      <c r="K44" s="613"/>
      <c r="L44" s="613"/>
      <c r="M44" s="613"/>
      <c r="N44" s="613"/>
      <c r="O44" s="602" t="s">
        <v>781</v>
      </c>
      <c r="P44" s="603"/>
      <c r="Q44" s="603"/>
      <c r="R44" s="603"/>
    </row>
    <row r="45" spans="1:28" ht="12.75">
      <c r="A45" s="349"/>
      <c r="B45" s="577">
        <f>'справка №1-БАЛАНС'!A99</f>
        <v>42773</v>
      </c>
      <c r="C45" s="349"/>
      <c r="D45" s="530"/>
      <c r="E45" s="530"/>
      <c r="F45" s="530"/>
      <c r="G45" s="349"/>
      <c r="H45" s="349"/>
      <c r="I45" s="349"/>
      <c r="J45" s="349" t="s">
        <v>862</v>
      </c>
      <c r="K45" s="349"/>
      <c r="L45" s="349"/>
      <c r="M45" s="349"/>
      <c r="N45" s="349"/>
      <c r="O45" s="349" t="s">
        <v>863</v>
      </c>
      <c r="P45" s="349"/>
      <c r="Q45" s="349"/>
      <c r="R45" s="349"/>
    </row>
    <row r="46" spans="1:28">
      <c r="A46" s="349"/>
      <c r="B46" s="349"/>
      <c r="C46" s="349"/>
      <c r="D46" s="530"/>
      <c r="E46" s="530"/>
      <c r="F46" s="530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0"/>
      <c r="E47" s="530"/>
      <c r="F47" s="530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0"/>
      <c r="E48" s="530"/>
      <c r="F48" s="530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0"/>
      <c r="E49" s="530"/>
      <c r="F49" s="530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0"/>
      <c r="E50" s="530"/>
      <c r="F50" s="530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zoomScale="115" zoomScaleNormal="115" workbookViewId="0">
      <selection activeCell="E105" sqref="E105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608</v>
      </c>
      <c r="B1" s="617"/>
      <c r="C1" s="617"/>
      <c r="D1" s="617"/>
      <c r="E1" s="617"/>
      <c r="F1" s="137"/>
    </row>
    <row r="2" spans="1:15">
      <c r="A2" s="489"/>
      <c r="B2" s="490"/>
      <c r="C2" s="491"/>
      <c r="D2" s="107"/>
      <c r="E2" s="524"/>
      <c r="F2" s="99"/>
    </row>
    <row r="3" spans="1:15" ht="13.5" customHeight="1">
      <c r="A3" s="492" t="s">
        <v>384</v>
      </c>
      <c r="B3" s="620" t="str">
        <f>'справка №1-БАЛАНС'!E3</f>
        <v xml:space="preserve"> УМБАЛ РУСЕ АД</v>
      </c>
      <c r="C3" s="621"/>
      <c r="D3" s="525" t="s">
        <v>2</v>
      </c>
      <c r="E3" s="107">
        <f>'справка №1-БАЛАНС'!H3</f>
        <v>118505556</v>
      </c>
      <c r="F3" s="522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3" t="s">
        <v>5</v>
      </c>
      <c r="B4" s="618" t="str">
        <f>'справка №1-БАЛАНС'!E5</f>
        <v>01.01.2016 - 31.12.2016</v>
      </c>
      <c r="C4" s="619"/>
      <c r="D4" s="526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4" t="s">
        <v>609</v>
      </c>
      <c r="B5" s="495"/>
      <c r="C5" s="496"/>
      <c r="D5" s="107"/>
      <c r="E5" s="497" t="s">
        <v>610</v>
      </c>
    </row>
    <row r="6" spans="1:15" s="100" customFormat="1">
      <c r="A6" s="389" t="s">
        <v>464</v>
      </c>
      <c r="B6" s="390" t="s">
        <v>8</v>
      </c>
      <c r="C6" s="391" t="s">
        <v>611</v>
      </c>
      <c r="D6" s="138" t="s">
        <v>612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613</v>
      </c>
      <c r="E7" s="124" t="s">
        <v>614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615</v>
      </c>
      <c r="B9" s="394" t="s">
        <v>616</v>
      </c>
      <c r="C9" s="108"/>
      <c r="D9" s="108"/>
      <c r="E9" s="120">
        <f>C9-D9</f>
        <v>0</v>
      </c>
      <c r="F9" s="106"/>
    </row>
    <row r="10" spans="1:15">
      <c r="A10" s="393" t="s">
        <v>617</v>
      </c>
      <c r="B10" s="395"/>
      <c r="C10" s="104"/>
      <c r="D10" s="104"/>
      <c r="E10" s="120"/>
      <c r="F10" s="106"/>
    </row>
    <row r="11" spans="1:15">
      <c r="A11" s="396" t="s">
        <v>618</v>
      </c>
      <c r="B11" s="397" t="s">
        <v>619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620</v>
      </c>
      <c r="B12" s="397" t="s">
        <v>621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622</v>
      </c>
      <c r="B13" s="397" t="s">
        <v>623</v>
      </c>
      <c r="C13" s="108"/>
      <c r="D13" s="108"/>
      <c r="E13" s="120">
        <f t="shared" si="0"/>
        <v>0</v>
      </c>
      <c r="F13" s="106"/>
    </row>
    <row r="14" spans="1:15">
      <c r="A14" s="396" t="s">
        <v>624</v>
      </c>
      <c r="B14" s="397" t="s">
        <v>625</v>
      </c>
      <c r="C14" s="108"/>
      <c r="D14" s="108"/>
      <c r="E14" s="120">
        <f t="shared" si="0"/>
        <v>0</v>
      </c>
      <c r="F14" s="106"/>
    </row>
    <row r="15" spans="1:15">
      <c r="A15" s="396" t="s">
        <v>626</v>
      </c>
      <c r="B15" s="397" t="s">
        <v>627</v>
      </c>
      <c r="C15" s="108"/>
      <c r="D15" s="108"/>
      <c r="E15" s="120">
        <f t="shared" si="0"/>
        <v>0</v>
      </c>
      <c r="F15" s="106"/>
    </row>
    <row r="16" spans="1:15">
      <c r="A16" s="396" t="s">
        <v>628</v>
      </c>
      <c r="B16" s="397" t="s">
        <v>629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630</v>
      </c>
      <c r="B17" s="397" t="s">
        <v>631</v>
      </c>
      <c r="C17" s="108"/>
      <c r="D17" s="108"/>
      <c r="E17" s="120">
        <f t="shared" si="0"/>
        <v>0</v>
      </c>
      <c r="F17" s="106"/>
    </row>
    <row r="18" spans="1:15">
      <c r="A18" s="396" t="s">
        <v>624</v>
      </c>
      <c r="B18" s="397" t="s">
        <v>632</v>
      </c>
      <c r="C18" s="108"/>
      <c r="D18" s="108"/>
      <c r="E18" s="120">
        <f t="shared" si="0"/>
        <v>0</v>
      </c>
      <c r="F18" s="106"/>
    </row>
    <row r="19" spans="1:15">
      <c r="A19" s="398" t="s">
        <v>633</v>
      </c>
      <c r="B19" s="394" t="s">
        <v>634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635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636</v>
      </c>
      <c r="B21" s="394" t="s">
        <v>637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638</v>
      </c>
      <c r="B23" s="399"/>
      <c r="C23" s="119"/>
      <c r="D23" s="104"/>
      <c r="E23" s="120"/>
      <c r="F23" s="106"/>
    </row>
    <row r="24" spans="1:15">
      <c r="A24" s="396" t="s">
        <v>639</v>
      </c>
      <c r="B24" s="397" t="s">
        <v>640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641</v>
      </c>
      <c r="B25" s="397" t="s">
        <v>642</v>
      </c>
      <c r="C25" s="108"/>
      <c r="D25" s="108"/>
      <c r="E25" s="120">
        <f t="shared" si="0"/>
        <v>0</v>
      </c>
      <c r="F25" s="106"/>
    </row>
    <row r="26" spans="1:15">
      <c r="A26" s="396" t="s">
        <v>643</v>
      </c>
      <c r="B26" s="397" t="s">
        <v>644</v>
      </c>
      <c r="C26" s="108"/>
      <c r="D26" s="108"/>
      <c r="E26" s="120">
        <f t="shared" si="0"/>
        <v>0</v>
      </c>
      <c r="F26" s="106"/>
    </row>
    <row r="27" spans="1:15">
      <c r="A27" s="396" t="s">
        <v>645</v>
      </c>
      <c r="B27" s="397" t="s">
        <v>646</v>
      </c>
      <c r="C27" s="108"/>
      <c r="D27" s="108"/>
      <c r="E27" s="120">
        <f t="shared" si="0"/>
        <v>0</v>
      </c>
      <c r="F27" s="106"/>
    </row>
    <row r="28" spans="1:15">
      <c r="A28" s="396" t="s">
        <v>647</v>
      </c>
      <c r="B28" s="397" t="s">
        <v>648</v>
      </c>
      <c r="C28" s="108">
        <f>'справка №1-БАЛАНС'!C68</f>
        <v>2925</v>
      </c>
      <c r="D28" s="108">
        <f>C28</f>
        <v>2925</v>
      </c>
      <c r="E28" s="120">
        <f t="shared" si="0"/>
        <v>0</v>
      </c>
      <c r="F28" s="106"/>
    </row>
    <row r="29" spans="1:15">
      <c r="A29" s="396" t="s">
        <v>649</v>
      </c>
      <c r="B29" s="397" t="s">
        <v>650</v>
      </c>
      <c r="C29" s="108">
        <f>'справка №1-БАЛАНС'!C69</f>
        <v>24</v>
      </c>
      <c r="D29" s="108">
        <f>C29</f>
        <v>24</v>
      </c>
      <c r="E29" s="120">
        <f t="shared" si="0"/>
        <v>0</v>
      </c>
      <c r="F29" s="106"/>
    </row>
    <row r="30" spans="1:15">
      <c r="A30" s="396" t="s">
        <v>651</v>
      </c>
      <c r="B30" s="397" t="s">
        <v>652</v>
      </c>
      <c r="C30" s="108"/>
      <c r="D30" s="108"/>
      <c r="E30" s="120">
        <f t="shared" si="0"/>
        <v>0</v>
      </c>
      <c r="F30" s="106"/>
    </row>
    <row r="31" spans="1:15">
      <c r="A31" s="396" t="s">
        <v>653</v>
      </c>
      <c r="B31" s="397" t="s">
        <v>654</v>
      </c>
      <c r="C31" s="108">
        <v>48</v>
      </c>
      <c r="D31" s="108">
        <v>48</v>
      </c>
      <c r="E31" s="120">
        <f t="shared" si="0"/>
        <v>0</v>
      </c>
      <c r="F31" s="106"/>
    </row>
    <row r="32" spans="1:15">
      <c r="A32" s="396" t="s">
        <v>655</v>
      </c>
      <c r="B32" s="397" t="s">
        <v>656</v>
      </c>
      <c r="C32" s="108">
        <v>47</v>
      </c>
      <c r="D32" s="108">
        <v>47</v>
      </c>
      <c r="E32" s="120">
        <f t="shared" si="0"/>
        <v>0</v>
      </c>
      <c r="F32" s="106"/>
    </row>
    <row r="33" spans="1:27">
      <c r="A33" s="396" t="s">
        <v>657</v>
      </c>
      <c r="B33" s="397" t="s">
        <v>658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659</v>
      </c>
      <c r="B34" s="397" t="s">
        <v>660</v>
      </c>
      <c r="C34" s="108"/>
      <c r="D34" s="108"/>
      <c r="E34" s="120">
        <f t="shared" si="0"/>
        <v>0</v>
      </c>
      <c r="F34" s="106"/>
    </row>
    <row r="35" spans="1:27">
      <c r="A35" s="396" t="s">
        <v>661</v>
      </c>
      <c r="B35" s="397" t="s">
        <v>662</v>
      </c>
      <c r="C35" s="108"/>
      <c r="D35" s="108"/>
      <c r="E35" s="120">
        <f t="shared" si="0"/>
        <v>0</v>
      </c>
      <c r="F35" s="106"/>
    </row>
    <row r="36" spans="1:27">
      <c r="A36" s="396" t="s">
        <v>663</v>
      </c>
      <c r="B36" s="397" t="s">
        <v>664</v>
      </c>
      <c r="C36" s="108"/>
      <c r="D36" s="108"/>
      <c r="E36" s="120">
        <f t="shared" si="0"/>
        <v>0</v>
      </c>
      <c r="F36" s="106"/>
    </row>
    <row r="37" spans="1:27">
      <c r="A37" s="396" t="s">
        <v>665</v>
      </c>
      <c r="B37" s="397" t="s">
        <v>666</v>
      </c>
      <c r="C37" s="108"/>
      <c r="D37" s="108"/>
      <c r="E37" s="120">
        <f t="shared" si="0"/>
        <v>0</v>
      </c>
      <c r="F37" s="106"/>
    </row>
    <row r="38" spans="1:27">
      <c r="A38" s="396" t="s">
        <v>667</v>
      </c>
      <c r="B38" s="397" t="s">
        <v>668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669</v>
      </c>
      <c r="B39" s="397" t="s">
        <v>670</v>
      </c>
      <c r="C39" s="108"/>
      <c r="D39" s="108"/>
      <c r="E39" s="120">
        <f t="shared" si="0"/>
        <v>0</v>
      </c>
      <c r="F39" s="106"/>
    </row>
    <row r="40" spans="1:27">
      <c r="A40" s="396" t="s">
        <v>671</v>
      </c>
      <c r="B40" s="397" t="s">
        <v>672</v>
      </c>
      <c r="C40" s="108"/>
      <c r="D40" s="108"/>
      <c r="E40" s="120">
        <f t="shared" si="0"/>
        <v>0</v>
      </c>
      <c r="F40" s="106"/>
    </row>
    <row r="41" spans="1:27">
      <c r="A41" s="396" t="s">
        <v>673</v>
      </c>
      <c r="B41" s="397" t="s">
        <v>674</v>
      </c>
      <c r="C41" s="108"/>
      <c r="D41" s="108"/>
      <c r="E41" s="120">
        <f t="shared" si="0"/>
        <v>0</v>
      </c>
      <c r="F41" s="106"/>
    </row>
    <row r="42" spans="1:27">
      <c r="A42" s="396" t="s">
        <v>675</v>
      </c>
      <c r="B42" s="397" t="s">
        <v>676</v>
      </c>
      <c r="C42" s="108">
        <f>'справка №1-БАЛАНС'!C74</f>
        <v>0</v>
      </c>
      <c r="D42" s="108">
        <f>C42</f>
        <v>0</v>
      </c>
      <c r="E42" s="120">
        <f t="shared" si="0"/>
        <v>0</v>
      </c>
      <c r="F42" s="106"/>
    </row>
    <row r="43" spans="1:27">
      <c r="A43" s="398" t="s">
        <v>677</v>
      </c>
      <c r="B43" s="394" t="s">
        <v>678</v>
      </c>
      <c r="C43" s="104">
        <f>C24+C28+C29+C31+C30+C32+C33+C38</f>
        <v>3044</v>
      </c>
      <c r="D43" s="104">
        <f>D24+D28+D29+D31+D30+D32+D33+D38</f>
        <v>3044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679</v>
      </c>
      <c r="B44" s="395" t="s">
        <v>680</v>
      </c>
      <c r="C44" s="103">
        <f>C43+C21+C19+C9</f>
        <v>3044</v>
      </c>
      <c r="D44" s="103">
        <f>D43+D21+D19+D9</f>
        <v>3044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681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464</v>
      </c>
      <c r="B48" s="390" t="s">
        <v>8</v>
      </c>
      <c r="C48" s="404" t="s">
        <v>682</v>
      </c>
      <c r="D48" s="138" t="s">
        <v>683</v>
      </c>
      <c r="E48" s="138"/>
      <c r="F48" s="138" t="s">
        <v>684</v>
      </c>
    </row>
    <row r="49" spans="1:16" s="100" customFormat="1">
      <c r="A49" s="389"/>
      <c r="B49" s="392"/>
      <c r="C49" s="404"/>
      <c r="D49" s="393" t="s">
        <v>613</v>
      </c>
      <c r="E49" s="393" t="s">
        <v>614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685</v>
      </c>
      <c r="B51" s="399"/>
      <c r="C51" s="103"/>
      <c r="D51" s="103"/>
      <c r="E51" s="103"/>
      <c r="F51" s="405"/>
    </row>
    <row r="52" spans="1:16" ht="24">
      <c r="A52" s="396" t="s">
        <v>686</v>
      </c>
      <c r="B52" s="397" t="s">
        <v>687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688</v>
      </c>
      <c r="B53" s="397" t="s">
        <v>689</v>
      </c>
      <c r="C53" s="108"/>
      <c r="D53" s="108"/>
      <c r="E53" s="119">
        <f>C53-D53</f>
        <v>0</v>
      </c>
      <c r="F53" s="108"/>
    </row>
    <row r="54" spans="1:16">
      <c r="A54" s="396" t="s">
        <v>690</v>
      </c>
      <c r="B54" s="397" t="s">
        <v>691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675</v>
      </c>
      <c r="B55" s="397" t="s">
        <v>692</v>
      </c>
      <c r="C55" s="108"/>
      <c r="D55" s="108"/>
      <c r="E55" s="119">
        <f t="shared" si="1"/>
        <v>0</v>
      </c>
      <c r="F55" s="108"/>
    </row>
    <row r="56" spans="1:16" ht="24">
      <c r="A56" s="396" t="s">
        <v>693</v>
      </c>
      <c r="B56" s="397" t="s">
        <v>694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695</v>
      </c>
      <c r="B57" s="397" t="s">
        <v>696</v>
      </c>
      <c r="C57" s="108"/>
      <c r="D57" s="108"/>
      <c r="E57" s="119">
        <f t="shared" si="1"/>
        <v>0</v>
      </c>
      <c r="F57" s="108"/>
    </row>
    <row r="58" spans="1:16">
      <c r="A58" s="406" t="s">
        <v>697</v>
      </c>
      <c r="B58" s="397" t="s">
        <v>698</v>
      </c>
      <c r="C58" s="109"/>
      <c r="D58" s="109"/>
      <c r="E58" s="119">
        <f t="shared" si="1"/>
        <v>0</v>
      </c>
      <c r="F58" s="109"/>
    </row>
    <row r="59" spans="1:16">
      <c r="A59" s="406" t="s">
        <v>699</v>
      </c>
      <c r="B59" s="397" t="s">
        <v>700</v>
      </c>
      <c r="C59" s="108"/>
      <c r="D59" s="108"/>
      <c r="E59" s="119">
        <f t="shared" si="1"/>
        <v>0</v>
      </c>
      <c r="F59" s="108"/>
    </row>
    <row r="60" spans="1:16">
      <c r="A60" s="406" t="s">
        <v>697</v>
      </c>
      <c r="B60" s="397" t="s">
        <v>701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702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703</v>
      </c>
      <c r="C62" s="108"/>
      <c r="D62" s="108"/>
      <c r="E62" s="119">
        <f t="shared" si="1"/>
        <v>0</v>
      </c>
      <c r="F62" s="110"/>
    </row>
    <row r="63" spans="1:16">
      <c r="A63" s="396" t="s">
        <v>704</v>
      </c>
      <c r="B63" s="397" t="s">
        <v>705</v>
      </c>
      <c r="C63" s="108"/>
      <c r="D63" s="108"/>
      <c r="E63" s="119">
        <f t="shared" si="1"/>
        <v>0</v>
      </c>
      <c r="F63" s="110"/>
    </row>
    <row r="64" spans="1:16">
      <c r="A64" s="396" t="s">
        <v>706</v>
      </c>
      <c r="B64" s="397" t="s">
        <v>707</v>
      </c>
      <c r="C64" s="108">
        <v>11</v>
      </c>
      <c r="D64" s="108">
        <v>3</v>
      </c>
      <c r="E64" s="119">
        <f t="shared" si="1"/>
        <v>8</v>
      </c>
      <c r="F64" s="110"/>
    </row>
    <row r="65" spans="1:16">
      <c r="A65" s="396" t="s">
        <v>708</v>
      </c>
      <c r="B65" s="397" t="s">
        <v>709</v>
      </c>
      <c r="C65" s="109">
        <v>11</v>
      </c>
      <c r="D65" s="109">
        <v>3</v>
      </c>
      <c r="E65" s="119">
        <f t="shared" si="1"/>
        <v>8</v>
      </c>
      <c r="F65" s="111"/>
    </row>
    <row r="66" spans="1:16">
      <c r="A66" s="398" t="s">
        <v>710</v>
      </c>
      <c r="B66" s="394" t="s">
        <v>711</v>
      </c>
      <c r="C66" s="103">
        <f>C52+C56+C61+C62+C63+C64</f>
        <v>11</v>
      </c>
      <c r="D66" s="103">
        <f>D52+D56+D61+D62+D63+D64</f>
        <v>3</v>
      </c>
      <c r="E66" s="119">
        <f t="shared" si="1"/>
        <v>8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712</v>
      </c>
      <c r="B67" s="395"/>
      <c r="C67" s="104"/>
      <c r="D67" s="104"/>
      <c r="E67" s="119"/>
      <c r="F67" s="112"/>
    </row>
    <row r="68" spans="1:16">
      <c r="A68" s="396" t="s">
        <v>713</v>
      </c>
      <c r="B68" s="407" t="s">
        <v>714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715</v>
      </c>
      <c r="B70" s="399"/>
      <c r="C70" s="104"/>
      <c r="D70" s="104"/>
      <c r="E70" s="119"/>
      <c r="F70" s="112"/>
    </row>
    <row r="71" spans="1:16" ht="24">
      <c r="A71" s="396" t="s">
        <v>686</v>
      </c>
      <c r="B71" s="397" t="s">
        <v>716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717</v>
      </c>
      <c r="B72" s="397" t="s">
        <v>718</v>
      </c>
      <c r="C72" s="108"/>
      <c r="D72" s="108"/>
      <c r="E72" s="119">
        <f t="shared" si="1"/>
        <v>0</v>
      </c>
      <c r="F72" s="110"/>
    </row>
    <row r="73" spans="1:16">
      <c r="A73" s="396" t="s">
        <v>719</v>
      </c>
      <c r="B73" s="397" t="s">
        <v>720</v>
      </c>
      <c r="C73" s="108"/>
      <c r="D73" s="108"/>
      <c r="E73" s="119">
        <f t="shared" si="1"/>
        <v>0</v>
      </c>
      <c r="F73" s="110"/>
    </row>
    <row r="74" spans="1:16">
      <c r="A74" s="408" t="s">
        <v>721</v>
      </c>
      <c r="B74" s="397" t="s">
        <v>722</v>
      </c>
      <c r="C74" s="108"/>
      <c r="D74" s="108"/>
      <c r="E74" s="119">
        <f t="shared" si="1"/>
        <v>0</v>
      </c>
      <c r="F74" s="110"/>
    </row>
    <row r="75" spans="1:16" ht="24">
      <c r="A75" s="396" t="s">
        <v>693</v>
      </c>
      <c r="B75" s="397" t="s">
        <v>723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724</v>
      </c>
      <c r="B76" s="397" t="s">
        <v>725</v>
      </c>
      <c r="C76" s="108"/>
      <c r="D76" s="108"/>
      <c r="E76" s="119">
        <f t="shared" si="1"/>
        <v>0</v>
      </c>
      <c r="F76" s="108"/>
    </row>
    <row r="77" spans="1:16">
      <c r="A77" s="396" t="s">
        <v>726</v>
      </c>
      <c r="B77" s="397" t="s">
        <v>727</v>
      </c>
      <c r="C77" s="109"/>
      <c r="D77" s="109"/>
      <c r="E77" s="119">
        <f t="shared" si="1"/>
        <v>0</v>
      </c>
      <c r="F77" s="109"/>
    </row>
    <row r="78" spans="1:16">
      <c r="A78" s="396" t="s">
        <v>728</v>
      </c>
      <c r="B78" s="397" t="s">
        <v>729</v>
      </c>
      <c r="C78" s="108"/>
      <c r="D78" s="108"/>
      <c r="E78" s="119">
        <f t="shared" si="1"/>
        <v>0</v>
      </c>
      <c r="F78" s="108"/>
    </row>
    <row r="79" spans="1:16">
      <c r="A79" s="396" t="s">
        <v>697</v>
      </c>
      <c r="B79" s="397" t="s">
        <v>730</v>
      </c>
      <c r="C79" s="109"/>
      <c r="D79" s="109"/>
      <c r="E79" s="119">
        <f t="shared" si="1"/>
        <v>0</v>
      </c>
      <c r="F79" s="109"/>
    </row>
    <row r="80" spans="1:16">
      <c r="A80" s="396" t="s">
        <v>731</v>
      </c>
      <c r="B80" s="397" t="s">
        <v>732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733</v>
      </c>
      <c r="B81" s="397" t="s">
        <v>734</v>
      </c>
      <c r="C81" s="108"/>
      <c r="D81" s="108"/>
      <c r="E81" s="119">
        <f t="shared" si="1"/>
        <v>0</v>
      </c>
      <c r="F81" s="108"/>
    </row>
    <row r="82" spans="1:16">
      <c r="A82" s="396" t="s">
        <v>735</v>
      </c>
      <c r="B82" s="397" t="s">
        <v>736</v>
      </c>
      <c r="C82" s="108"/>
      <c r="D82" s="108"/>
      <c r="E82" s="119">
        <f t="shared" si="1"/>
        <v>0</v>
      </c>
      <c r="F82" s="108"/>
    </row>
    <row r="83" spans="1:16" ht="24">
      <c r="A83" s="396" t="s">
        <v>737</v>
      </c>
      <c r="B83" s="397" t="s">
        <v>738</v>
      </c>
      <c r="C83" s="108"/>
      <c r="D83" s="108"/>
      <c r="E83" s="119">
        <f t="shared" si="1"/>
        <v>0</v>
      </c>
      <c r="F83" s="108"/>
    </row>
    <row r="84" spans="1:16">
      <c r="A84" s="396" t="s">
        <v>739</v>
      </c>
      <c r="B84" s="397" t="s">
        <v>740</v>
      </c>
      <c r="C84" s="108"/>
      <c r="D84" s="108"/>
      <c r="E84" s="119">
        <f t="shared" si="1"/>
        <v>0</v>
      </c>
      <c r="F84" s="108"/>
    </row>
    <row r="85" spans="1:16">
      <c r="A85" s="396" t="s">
        <v>741</v>
      </c>
      <c r="B85" s="397" t="s">
        <v>742</v>
      </c>
      <c r="C85" s="104">
        <f>SUM(C86:C90)+C94</f>
        <v>3446</v>
      </c>
      <c r="D85" s="104">
        <f>SUM(D86:D90)+D94</f>
        <v>3446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743</v>
      </c>
      <c r="B86" s="397" t="s">
        <v>744</v>
      </c>
      <c r="C86" s="108"/>
      <c r="D86" s="108"/>
      <c r="E86" s="119">
        <f t="shared" si="1"/>
        <v>0</v>
      </c>
      <c r="F86" s="108"/>
    </row>
    <row r="87" spans="1:16">
      <c r="A87" s="396" t="s">
        <v>745</v>
      </c>
      <c r="B87" s="397" t="s">
        <v>746</v>
      </c>
      <c r="C87" s="108">
        <f>'справка №1-БАЛАНС'!G64</f>
        <v>2044</v>
      </c>
      <c r="D87" s="108">
        <f>C87</f>
        <v>2044</v>
      </c>
      <c r="E87" s="119">
        <f t="shared" si="1"/>
        <v>0</v>
      </c>
      <c r="F87" s="108"/>
    </row>
    <row r="88" spans="1:16">
      <c r="A88" s="396" t="s">
        <v>747</v>
      </c>
      <c r="B88" s="397" t="s">
        <v>748</v>
      </c>
      <c r="C88" s="108"/>
      <c r="D88" s="108"/>
      <c r="E88" s="119">
        <f t="shared" si="1"/>
        <v>0</v>
      </c>
      <c r="F88" s="108"/>
    </row>
    <row r="89" spans="1:16">
      <c r="A89" s="396" t="s">
        <v>749</v>
      </c>
      <c r="B89" s="397" t="s">
        <v>750</v>
      </c>
      <c r="C89" s="108">
        <f>'справка №1-БАЛАНС'!G66</f>
        <v>837</v>
      </c>
      <c r="D89" s="108">
        <f>C89</f>
        <v>837</v>
      </c>
      <c r="E89" s="119">
        <f t="shared" si="1"/>
        <v>0</v>
      </c>
      <c r="F89" s="108"/>
    </row>
    <row r="90" spans="1:16">
      <c r="A90" s="396" t="s">
        <v>751</v>
      </c>
      <c r="B90" s="397" t="s">
        <v>752</v>
      </c>
      <c r="C90" s="103">
        <f>SUM(C91:C93)</f>
        <v>188</v>
      </c>
      <c r="D90" s="103">
        <f>SUM(D91:D93)</f>
        <v>188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753</v>
      </c>
      <c r="B91" s="397" t="s">
        <v>754</v>
      </c>
      <c r="C91" s="108"/>
      <c r="D91" s="108"/>
      <c r="E91" s="119">
        <f t="shared" si="1"/>
        <v>0</v>
      </c>
      <c r="F91" s="108"/>
    </row>
    <row r="92" spans="1:16">
      <c r="A92" s="396" t="s">
        <v>661</v>
      </c>
      <c r="B92" s="397" t="s">
        <v>755</v>
      </c>
      <c r="C92" s="108">
        <v>6</v>
      </c>
      <c r="D92" s="108">
        <v>6</v>
      </c>
      <c r="E92" s="119">
        <f t="shared" si="1"/>
        <v>0</v>
      </c>
      <c r="F92" s="108"/>
    </row>
    <row r="93" spans="1:16">
      <c r="A93" s="396" t="s">
        <v>665</v>
      </c>
      <c r="B93" s="397" t="s">
        <v>756</v>
      </c>
      <c r="C93" s="108">
        <v>182</v>
      </c>
      <c r="D93" s="108">
        <f>C93</f>
        <v>182</v>
      </c>
      <c r="E93" s="119">
        <f t="shared" si="1"/>
        <v>0</v>
      </c>
      <c r="F93" s="108"/>
    </row>
    <row r="94" spans="1:16">
      <c r="A94" s="396" t="s">
        <v>757</v>
      </c>
      <c r="B94" s="397" t="s">
        <v>758</v>
      </c>
      <c r="C94" s="108">
        <f>'справка №1-БАЛАНС'!G67</f>
        <v>377</v>
      </c>
      <c r="D94" s="108">
        <f>C94</f>
        <v>377</v>
      </c>
      <c r="E94" s="119">
        <f t="shared" si="1"/>
        <v>0</v>
      </c>
      <c r="F94" s="108"/>
    </row>
    <row r="95" spans="1:16">
      <c r="A95" s="396" t="s">
        <v>759</v>
      </c>
      <c r="B95" s="397" t="s">
        <v>760</v>
      </c>
      <c r="C95" s="108">
        <f>'справка №1-БАЛАНС'!G69</f>
        <v>38</v>
      </c>
      <c r="D95" s="108">
        <f>C95</f>
        <v>38</v>
      </c>
      <c r="E95" s="119">
        <f t="shared" si="1"/>
        <v>0</v>
      </c>
      <c r="F95" s="110"/>
    </row>
    <row r="96" spans="1:16">
      <c r="A96" s="398" t="s">
        <v>761</v>
      </c>
      <c r="B96" s="407" t="s">
        <v>762</v>
      </c>
      <c r="C96" s="104">
        <f>C85+C80+C75+C71+C95</f>
        <v>3484</v>
      </c>
      <c r="D96" s="104">
        <f>D85+D80+D75+D71+D95</f>
        <v>3484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763</v>
      </c>
      <c r="B97" s="395" t="s">
        <v>764</v>
      </c>
      <c r="C97" s="104">
        <f>C96+C68+C66</f>
        <v>3495</v>
      </c>
      <c r="D97" s="104">
        <f>D96+D68+D66</f>
        <v>3487</v>
      </c>
      <c r="E97" s="104">
        <f>E96+E68+E66</f>
        <v>8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765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7" customFormat="1" ht="24">
      <c r="A100" s="115" t="s">
        <v>464</v>
      </c>
      <c r="B100" s="395" t="s">
        <v>465</v>
      </c>
      <c r="C100" s="115" t="s">
        <v>766</v>
      </c>
      <c r="D100" s="115" t="s">
        <v>767</v>
      </c>
      <c r="E100" s="115" t="s">
        <v>768</v>
      </c>
      <c r="F100" s="115" t="s">
        <v>769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7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770</v>
      </c>
      <c r="B102" s="397" t="s">
        <v>771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772</v>
      </c>
      <c r="B103" s="397" t="s">
        <v>773</v>
      </c>
      <c r="C103" s="108"/>
      <c r="D103" s="108"/>
      <c r="E103" s="108"/>
      <c r="F103" s="125">
        <f>C103+D103-E103</f>
        <v>0</v>
      </c>
    </row>
    <row r="104" spans="1:27">
      <c r="A104" s="396" t="s">
        <v>774</v>
      </c>
      <c r="B104" s="397" t="s">
        <v>775</v>
      </c>
      <c r="C104" s="108">
        <v>595</v>
      </c>
      <c r="D104" s="108"/>
      <c r="E104" s="108">
        <v>102</v>
      </c>
      <c r="F104" s="125">
        <f>C104+D104-E104</f>
        <v>493</v>
      </c>
    </row>
    <row r="105" spans="1:27">
      <c r="A105" s="412" t="s">
        <v>776</v>
      </c>
      <c r="B105" s="395" t="s">
        <v>777</v>
      </c>
      <c r="C105" s="103">
        <f>SUM(C102:C104)</f>
        <v>595</v>
      </c>
      <c r="D105" s="103">
        <f>SUM(D102:D104)</f>
        <v>0</v>
      </c>
      <c r="E105" s="103">
        <f>SUM(E102:E104)</f>
        <v>102</v>
      </c>
      <c r="F105" s="103">
        <f>SUM(F102:F104)</f>
        <v>493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778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779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">
        <v>780</v>
      </c>
      <c r="B109" s="615"/>
      <c r="C109" s="615" t="s">
        <v>860</v>
      </c>
      <c r="D109" s="615"/>
      <c r="E109" s="615"/>
      <c r="F109" s="615"/>
    </row>
    <row r="110" spans="1:27">
      <c r="A110" s="574">
        <f>'справка №1-БАЛАНС'!A99</f>
        <v>42773</v>
      </c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861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landscape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32" sqref="A32"/>
    </sheetView>
  </sheetViews>
  <sheetFormatPr defaultColWidth="10.7109375" defaultRowHeight="12"/>
  <cols>
    <col min="1" max="1" width="52.7109375" style="107" customWidth="1"/>
    <col min="2" max="2" width="9.140625" style="523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782</v>
      </c>
      <c r="F2" s="418"/>
      <c r="G2" s="418"/>
      <c r="H2" s="416"/>
      <c r="I2" s="416"/>
    </row>
    <row r="3" spans="1:9">
      <c r="A3" s="416"/>
      <c r="B3" s="417"/>
      <c r="C3" s="419" t="s">
        <v>783</v>
      </c>
      <c r="D3" s="419"/>
      <c r="E3" s="419"/>
      <c r="F3" s="419"/>
      <c r="G3" s="419"/>
      <c r="H3" s="416"/>
      <c r="I3" s="416"/>
    </row>
    <row r="4" spans="1:9" ht="15" customHeight="1">
      <c r="A4" s="498" t="s">
        <v>384</v>
      </c>
      <c r="B4" s="622" t="str">
        <f>'справка №1-БАЛАНС'!E3</f>
        <v xml:space="preserve"> УМБАЛ РУСЕ АД</v>
      </c>
      <c r="C4" s="622"/>
      <c r="D4" s="622"/>
      <c r="E4" s="622"/>
      <c r="F4" s="622"/>
      <c r="G4" s="628" t="s">
        <v>2</v>
      </c>
      <c r="H4" s="628"/>
      <c r="I4" s="499">
        <f>'справка №1-БАЛАНС'!H3</f>
        <v>118505556</v>
      </c>
    </row>
    <row r="5" spans="1:9" ht="15">
      <c r="A5" s="500" t="s">
        <v>5</v>
      </c>
      <c r="B5" s="623" t="str">
        <f>'справка №1-БАЛАНС'!E5</f>
        <v>01.01.2016 - 31.12.2016</v>
      </c>
      <c r="C5" s="623"/>
      <c r="D5" s="623"/>
      <c r="E5" s="623"/>
      <c r="F5" s="623"/>
      <c r="G5" s="626" t="s">
        <v>4</v>
      </c>
      <c r="H5" s="627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784</v>
      </c>
    </row>
    <row r="7" spans="1:9" s="519" customFormat="1">
      <c r="A7" s="140" t="s">
        <v>464</v>
      </c>
      <c r="B7" s="79"/>
      <c r="C7" s="140" t="s">
        <v>785</v>
      </c>
      <c r="D7" s="141"/>
      <c r="E7" s="142"/>
      <c r="F7" s="143" t="s">
        <v>786</v>
      </c>
      <c r="G7" s="143"/>
      <c r="H7" s="143"/>
      <c r="I7" s="143"/>
    </row>
    <row r="8" spans="1:9" s="519" customFormat="1" ht="21.75" customHeight="1">
      <c r="A8" s="140"/>
      <c r="B8" s="81" t="s">
        <v>8</v>
      </c>
      <c r="C8" s="82" t="s">
        <v>787</v>
      </c>
      <c r="D8" s="82" t="s">
        <v>788</v>
      </c>
      <c r="E8" s="82" t="s">
        <v>789</v>
      </c>
      <c r="F8" s="142" t="s">
        <v>790</v>
      </c>
      <c r="G8" s="144" t="s">
        <v>791</v>
      </c>
      <c r="H8" s="144"/>
      <c r="I8" s="144" t="s">
        <v>792</v>
      </c>
    </row>
    <row r="9" spans="1:9" s="519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0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0" customFormat="1">
      <c r="A11" s="88" t="s">
        <v>793</v>
      </c>
      <c r="B11" s="89"/>
      <c r="C11" s="85"/>
      <c r="D11" s="85"/>
      <c r="E11" s="85"/>
      <c r="F11" s="85"/>
      <c r="G11" s="85"/>
      <c r="H11" s="85"/>
      <c r="I11" s="85"/>
    </row>
    <row r="12" spans="1:9" s="520" customFormat="1" ht="15">
      <c r="A12" s="76" t="s">
        <v>794</v>
      </c>
      <c r="B12" s="90" t="s">
        <v>795</v>
      </c>
      <c r="C12" s="438"/>
      <c r="D12" s="98"/>
      <c r="E12" s="98"/>
      <c r="F12" s="98"/>
      <c r="G12" s="98"/>
      <c r="H12" s="98"/>
      <c r="I12" s="434">
        <f>F12+G12-H12</f>
        <v>0</v>
      </c>
    </row>
    <row r="13" spans="1:9" s="520" customFormat="1">
      <c r="A13" s="76" t="s">
        <v>796</v>
      </c>
      <c r="B13" s="90" t="s">
        <v>797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0" customFormat="1">
      <c r="A14" s="76" t="s">
        <v>595</v>
      </c>
      <c r="B14" s="90" t="s">
        <v>798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0" customFormat="1">
      <c r="A15" s="76" t="s">
        <v>799</v>
      </c>
      <c r="B15" s="90" t="s">
        <v>800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0" customFormat="1">
      <c r="A16" s="76" t="s">
        <v>78</v>
      </c>
      <c r="B16" s="90" t="s">
        <v>801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0" customFormat="1">
      <c r="A17" s="91" t="s">
        <v>564</v>
      </c>
      <c r="B17" s="92" t="s">
        <v>802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0" customFormat="1">
      <c r="A18" s="88" t="s">
        <v>803</v>
      </c>
      <c r="B18" s="93"/>
      <c r="C18" s="434"/>
      <c r="D18" s="434"/>
      <c r="E18" s="434"/>
      <c r="F18" s="434"/>
      <c r="G18" s="434"/>
      <c r="H18" s="434"/>
      <c r="I18" s="434"/>
    </row>
    <row r="19" spans="1:16" s="520" customFormat="1">
      <c r="A19" s="76" t="s">
        <v>794</v>
      </c>
      <c r="B19" s="90" t="s">
        <v>804</v>
      </c>
      <c r="C19" s="98"/>
      <c r="D19" s="98"/>
      <c r="E19" s="98"/>
      <c r="F19" s="98"/>
      <c r="G19" s="98"/>
      <c r="H19" s="98"/>
      <c r="I19" s="434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6" t="s">
        <v>805</v>
      </c>
      <c r="B20" s="90" t="s">
        <v>806</v>
      </c>
      <c r="C20" s="98"/>
      <c r="D20" s="98"/>
      <c r="E20" s="98"/>
      <c r="F20" s="98"/>
      <c r="G20" s="98"/>
      <c r="H20" s="98"/>
      <c r="I20" s="434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6" t="s">
        <v>807</v>
      </c>
      <c r="B21" s="90" t="s">
        <v>808</v>
      </c>
      <c r="C21" s="98"/>
      <c r="D21" s="98"/>
      <c r="E21" s="98"/>
      <c r="F21" s="98"/>
      <c r="G21" s="98"/>
      <c r="H21" s="98"/>
      <c r="I21" s="434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6" t="s">
        <v>809</v>
      </c>
      <c r="B22" s="90" t="s">
        <v>810</v>
      </c>
      <c r="C22" s="98"/>
      <c r="D22" s="98"/>
      <c r="E22" s="98"/>
      <c r="F22" s="439"/>
      <c r="G22" s="98"/>
      <c r="H22" s="98"/>
      <c r="I22" s="434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6" t="s">
        <v>811</v>
      </c>
      <c r="B23" s="90" t="s">
        <v>812</v>
      </c>
      <c r="C23" s="98"/>
      <c r="D23" s="98"/>
      <c r="E23" s="98"/>
      <c r="F23" s="98"/>
      <c r="G23" s="98"/>
      <c r="H23" s="98"/>
      <c r="I23" s="434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6" t="s">
        <v>813</v>
      </c>
      <c r="B24" s="90" t="s">
        <v>814</v>
      </c>
      <c r="C24" s="98"/>
      <c r="D24" s="98"/>
      <c r="E24" s="98"/>
      <c r="F24" s="98"/>
      <c r="G24" s="98"/>
      <c r="H24" s="98"/>
      <c r="I24" s="434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4" t="s">
        <v>815</v>
      </c>
      <c r="B25" s="95" t="s">
        <v>816</v>
      </c>
      <c r="C25" s="98"/>
      <c r="D25" s="98"/>
      <c r="E25" s="98"/>
      <c r="F25" s="98"/>
      <c r="G25" s="98"/>
      <c r="H25" s="98"/>
      <c r="I25" s="434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1" t="s">
        <v>581</v>
      </c>
      <c r="B26" s="92" t="s">
        <v>817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6"/>
      <c r="B27" s="97"/>
      <c r="C27" s="77"/>
      <c r="D27" s="78"/>
      <c r="E27" s="78"/>
      <c r="F27" s="78"/>
      <c r="G27" s="78"/>
      <c r="H27" s="78"/>
      <c r="I27" s="78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6" t="s">
        <v>818</v>
      </c>
      <c r="B28" s="196"/>
      <c r="C28" s="196"/>
      <c r="D28" s="422"/>
      <c r="E28" s="422"/>
      <c r="F28" s="422"/>
      <c r="G28" s="422"/>
      <c r="H28" s="422"/>
      <c r="I28" s="422"/>
    </row>
    <row r="29" spans="1:16" s="520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0" customFormat="1" ht="15" customHeight="1">
      <c r="A30" s="418" t="s">
        <v>780</v>
      </c>
      <c r="B30" s="625"/>
      <c r="C30" s="625"/>
      <c r="D30" s="458" t="s">
        <v>819</v>
      </c>
      <c r="E30" s="624"/>
      <c r="F30" s="624"/>
      <c r="G30" s="624"/>
      <c r="H30" s="420" t="s">
        <v>781</v>
      </c>
      <c r="I30" s="624"/>
      <c r="J30" s="624"/>
    </row>
    <row r="31" spans="1:16" s="520" customFormat="1">
      <c r="A31" s="575">
        <f>'справка №1-БАЛАНС'!A99</f>
        <v>42773</v>
      </c>
      <c r="B31" s="388"/>
      <c r="C31" s="349"/>
      <c r="D31" s="522"/>
      <c r="E31" s="522"/>
      <c r="F31" s="522"/>
      <c r="G31" s="522"/>
      <c r="H31" s="522"/>
      <c r="I31" s="522"/>
    </row>
    <row r="32" spans="1:16" s="520" customFormat="1">
      <c r="A32" s="349"/>
      <c r="B32" s="388"/>
      <c r="C32" s="349"/>
      <c r="D32" s="522"/>
      <c r="E32" s="522"/>
      <c r="F32" s="522"/>
      <c r="G32" s="522"/>
      <c r="H32" s="522"/>
      <c r="I32" s="522"/>
    </row>
    <row r="33" spans="1:9" s="520" customFormat="1">
      <c r="A33" s="107"/>
      <c r="B33" s="523"/>
      <c r="C33" s="107"/>
      <c r="D33" s="524"/>
      <c r="E33" s="524"/>
      <c r="F33" s="524"/>
      <c r="G33" s="524"/>
      <c r="H33" s="524"/>
      <c r="I33" s="524"/>
    </row>
    <row r="34" spans="1:9" s="520" customFormat="1">
      <c r="A34" s="107"/>
      <c r="B34" s="523"/>
      <c r="C34" s="107"/>
      <c r="D34" s="524"/>
      <c r="E34" s="524"/>
      <c r="F34" s="524"/>
      <c r="G34" s="524"/>
      <c r="H34" s="524"/>
      <c r="I34" s="524"/>
    </row>
    <row r="35" spans="1:9" s="520" customFormat="1">
      <c r="A35" s="107"/>
      <c r="B35" s="523"/>
      <c r="C35" s="107"/>
      <c r="D35" s="524"/>
      <c r="E35" s="524"/>
      <c r="F35" s="524"/>
      <c r="G35" s="524"/>
      <c r="H35" s="524"/>
      <c r="I35" s="524"/>
    </row>
    <row r="36" spans="1:9" s="520" customFormat="1">
      <c r="A36" s="107"/>
      <c r="B36" s="523"/>
      <c r="C36" s="107"/>
      <c r="D36" s="524"/>
      <c r="E36" s="524"/>
      <c r="F36" s="524"/>
      <c r="G36" s="524"/>
      <c r="H36" s="524"/>
      <c r="I36" s="524"/>
    </row>
    <row r="37" spans="1:9" s="520" customFormat="1">
      <c r="A37" s="107"/>
      <c r="B37" s="523"/>
      <c r="C37" s="107"/>
      <c r="D37" s="524"/>
      <c r="E37" s="524"/>
      <c r="F37" s="524"/>
      <c r="G37" s="524"/>
      <c r="H37" s="524"/>
      <c r="I37" s="524"/>
    </row>
    <row r="38" spans="1:9" s="520" customFormat="1">
      <c r="A38" s="107"/>
      <c r="B38" s="523"/>
      <c r="C38" s="107"/>
      <c r="D38" s="524"/>
      <c r="E38" s="524"/>
      <c r="F38" s="524"/>
      <c r="G38" s="524"/>
      <c r="H38" s="524"/>
      <c r="I38" s="524"/>
    </row>
    <row r="39" spans="1:9" s="520" customFormat="1">
      <c r="A39" s="107"/>
      <c r="B39" s="523"/>
      <c r="C39" s="107"/>
      <c r="D39" s="524"/>
      <c r="E39" s="524"/>
      <c r="F39" s="524"/>
      <c r="G39" s="524"/>
      <c r="H39" s="524"/>
      <c r="I39" s="524"/>
    </row>
    <row r="40" spans="1:9" s="520" customFormat="1">
      <c r="A40" s="107"/>
      <c r="B40" s="523"/>
      <c r="C40" s="107"/>
      <c r="D40" s="524"/>
      <c r="E40" s="524"/>
      <c r="F40" s="524"/>
      <c r="G40" s="524"/>
      <c r="H40" s="524"/>
      <c r="I40" s="524"/>
    </row>
    <row r="41" spans="1:9" s="520" customFormat="1">
      <c r="A41" s="107"/>
      <c r="B41" s="523"/>
      <c r="C41" s="107"/>
      <c r="D41" s="524"/>
      <c r="E41" s="524"/>
      <c r="F41" s="524"/>
      <c r="G41" s="524"/>
      <c r="H41" s="524"/>
      <c r="I41" s="524"/>
    </row>
    <row r="42" spans="1:9" s="520" customFormat="1">
      <c r="A42" s="107"/>
      <c r="B42" s="523"/>
      <c r="C42" s="107"/>
      <c r="D42" s="524"/>
      <c r="E42" s="524"/>
      <c r="F42" s="524"/>
      <c r="G42" s="524"/>
      <c r="H42" s="524"/>
      <c r="I42" s="524"/>
    </row>
    <row r="43" spans="1:9" s="520" customFormat="1">
      <c r="A43" s="107"/>
      <c r="B43" s="523"/>
      <c r="C43" s="107"/>
      <c r="D43" s="524"/>
      <c r="E43" s="524"/>
      <c r="F43" s="524"/>
      <c r="G43" s="524"/>
      <c r="H43" s="524"/>
      <c r="I43" s="524"/>
    </row>
    <row r="44" spans="1:9" s="520" customFormat="1">
      <c r="A44" s="107"/>
      <c r="B44" s="523"/>
      <c r="C44" s="107"/>
      <c r="D44" s="524"/>
      <c r="E44" s="524"/>
      <c r="F44" s="524"/>
      <c r="G44" s="524"/>
      <c r="H44" s="524"/>
      <c r="I44" s="524"/>
    </row>
    <row r="45" spans="1:9" s="520" customFormat="1">
      <c r="A45" s="107"/>
      <c r="B45" s="523"/>
      <c r="C45" s="107"/>
      <c r="D45" s="524"/>
      <c r="E45" s="524"/>
      <c r="F45" s="524"/>
      <c r="G45" s="524"/>
      <c r="H45" s="524"/>
      <c r="I45" s="524"/>
    </row>
    <row r="46" spans="1:9" s="520" customFormat="1">
      <c r="A46" s="107"/>
      <c r="B46" s="523"/>
      <c r="C46" s="107"/>
      <c r="D46" s="524"/>
      <c r="E46" s="524"/>
      <c r="F46" s="524"/>
      <c r="G46" s="524"/>
      <c r="H46" s="524"/>
      <c r="I46" s="524"/>
    </row>
    <row r="47" spans="1:9" s="520" customFormat="1">
      <c r="A47" s="107"/>
      <c r="B47" s="523"/>
      <c r="C47" s="107"/>
      <c r="D47" s="524"/>
      <c r="E47" s="524"/>
      <c r="F47" s="524"/>
      <c r="G47" s="524"/>
      <c r="H47" s="524"/>
      <c r="I47" s="524"/>
    </row>
    <row r="48" spans="1:9" s="520" customFormat="1">
      <c r="A48" s="107"/>
      <c r="B48" s="523"/>
      <c r="C48" s="107"/>
      <c r="D48" s="524"/>
      <c r="E48" s="524"/>
      <c r="F48" s="524"/>
      <c r="G48" s="524"/>
      <c r="H48" s="524"/>
      <c r="I48" s="524"/>
    </row>
    <row r="49" spans="1:9" s="520" customFormat="1">
      <c r="A49" s="107"/>
      <c r="B49" s="523"/>
      <c r="C49" s="107"/>
      <c r="D49" s="524"/>
      <c r="E49" s="524"/>
      <c r="F49" s="524"/>
      <c r="G49" s="524"/>
      <c r="H49" s="524"/>
      <c r="I49" s="524"/>
    </row>
    <row r="50" spans="1:9" s="520" customFormat="1">
      <c r="A50" s="107"/>
      <c r="B50" s="523"/>
      <c r="C50" s="107"/>
      <c r="D50" s="524"/>
      <c r="E50" s="524"/>
      <c r="F50" s="524"/>
      <c r="G50" s="524"/>
      <c r="H50" s="524"/>
      <c r="I50" s="524"/>
    </row>
    <row r="51" spans="1:9" s="520" customFormat="1">
      <c r="A51" s="107"/>
      <c r="B51" s="523"/>
      <c r="C51" s="107"/>
      <c r="D51" s="524"/>
      <c r="E51" s="524"/>
      <c r="F51" s="524"/>
      <c r="G51" s="524"/>
      <c r="H51" s="524"/>
      <c r="I51" s="524"/>
    </row>
    <row r="52" spans="1:9" s="520" customFormat="1">
      <c r="A52" s="107"/>
      <c r="B52" s="523"/>
      <c r="C52" s="107"/>
      <c r="D52" s="524"/>
      <c r="E52" s="524"/>
      <c r="F52" s="524"/>
      <c r="G52" s="524"/>
      <c r="H52" s="524"/>
      <c r="I52" s="524"/>
    </row>
    <row r="53" spans="1:9" s="520" customFormat="1">
      <c r="A53" s="107"/>
      <c r="B53" s="523"/>
      <c r="C53" s="107"/>
      <c r="D53" s="524"/>
      <c r="E53" s="524"/>
      <c r="F53" s="524"/>
      <c r="G53" s="524"/>
      <c r="H53" s="524"/>
      <c r="I53" s="524"/>
    </row>
    <row r="54" spans="1:9" s="520" customFormat="1">
      <c r="A54" s="107"/>
      <c r="B54" s="523"/>
      <c r="C54" s="107"/>
      <c r="D54" s="524"/>
      <c r="E54" s="524"/>
      <c r="F54" s="524"/>
      <c r="G54" s="524"/>
      <c r="H54" s="524"/>
      <c r="I54" s="524"/>
    </row>
    <row r="55" spans="1:9" s="520" customFormat="1">
      <c r="A55" s="107"/>
      <c r="B55" s="523"/>
      <c r="C55" s="107"/>
      <c r="D55" s="524"/>
      <c r="E55" s="524"/>
      <c r="F55" s="524"/>
      <c r="G55" s="524"/>
      <c r="H55" s="524"/>
      <c r="I55" s="524"/>
    </row>
    <row r="56" spans="1:9" s="520" customFormat="1">
      <c r="A56" s="107"/>
      <c r="B56" s="523"/>
      <c r="C56" s="107"/>
      <c r="D56" s="524"/>
      <c r="E56" s="524"/>
      <c r="F56" s="524"/>
      <c r="G56" s="524"/>
      <c r="H56" s="524"/>
      <c r="I56" s="524"/>
    </row>
    <row r="57" spans="1:9" s="520" customFormat="1">
      <c r="A57" s="107"/>
      <c r="B57" s="523"/>
      <c r="C57" s="107"/>
      <c r="D57" s="524"/>
      <c r="E57" s="524"/>
      <c r="F57" s="524"/>
      <c r="G57" s="524"/>
      <c r="H57" s="524"/>
      <c r="I57" s="524"/>
    </row>
    <row r="58" spans="1:9" s="520" customFormat="1">
      <c r="A58" s="107"/>
      <c r="B58" s="523"/>
      <c r="C58" s="107"/>
      <c r="D58" s="524"/>
      <c r="E58" s="524"/>
      <c r="F58" s="524"/>
      <c r="G58" s="524"/>
      <c r="H58" s="524"/>
      <c r="I58" s="524"/>
    </row>
    <row r="59" spans="1:9" s="520" customFormat="1">
      <c r="A59" s="107"/>
      <c r="B59" s="523"/>
      <c r="C59" s="107"/>
      <c r="D59" s="524"/>
      <c r="E59" s="524"/>
      <c r="F59" s="524"/>
      <c r="G59" s="524"/>
      <c r="H59" s="524"/>
      <c r="I59" s="524"/>
    </row>
    <row r="60" spans="1:9" s="520" customFormat="1">
      <c r="A60" s="107"/>
      <c r="B60" s="523"/>
      <c r="C60" s="107"/>
      <c r="D60" s="524"/>
      <c r="E60" s="524"/>
      <c r="F60" s="524"/>
      <c r="G60" s="524"/>
      <c r="H60" s="524"/>
      <c r="I60" s="524"/>
    </row>
    <row r="61" spans="1:9" s="520" customFormat="1">
      <c r="A61" s="107"/>
      <c r="B61" s="523"/>
      <c r="C61" s="107"/>
      <c r="D61" s="524"/>
      <c r="E61" s="524"/>
      <c r="F61" s="524"/>
      <c r="G61" s="524"/>
      <c r="H61" s="524"/>
      <c r="I61" s="524"/>
    </row>
    <row r="62" spans="1:9" s="520" customFormat="1">
      <c r="A62" s="107"/>
      <c r="B62" s="523"/>
      <c r="C62" s="107"/>
      <c r="D62" s="524"/>
      <c r="E62" s="524"/>
      <c r="F62" s="524"/>
      <c r="G62" s="524"/>
      <c r="H62" s="524"/>
      <c r="I62" s="524"/>
    </row>
    <row r="63" spans="1:9" s="520" customFormat="1">
      <c r="A63" s="107"/>
      <c r="B63" s="523"/>
      <c r="C63" s="107"/>
      <c r="D63" s="524"/>
      <c r="E63" s="524"/>
      <c r="F63" s="524"/>
      <c r="G63" s="524"/>
      <c r="H63" s="524"/>
      <c r="I63" s="524"/>
    </row>
    <row r="64" spans="1:9" s="520" customFormat="1">
      <c r="A64" s="107"/>
      <c r="B64" s="523"/>
      <c r="C64" s="107"/>
      <c r="D64" s="524"/>
      <c r="E64" s="524"/>
      <c r="F64" s="524"/>
      <c r="G64" s="524"/>
      <c r="H64" s="524"/>
      <c r="I64" s="524"/>
    </row>
    <row r="65" spans="1:9" s="520" customFormat="1">
      <c r="A65" s="107"/>
      <c r="B65" s="523"/>
      <c r="C65" s="107"/>
      <c r="D65" s="524"/>
      <c r="E65" s="524"/>
      <c r="F65" s="524"/>
      <c r="G65" s="524"/>
      <c r="H65" s="524"/>
      <c r="I65" s="524"/>
    </row>
    <row r="66" spans="1:9" s="520" customFormat="1">
      <c r="A66" s="107"/>
      <c r="B66" s="523"/>
      <c r="C66" s="107"/>
      <c r="D66" s="524"/>
      <c r="E66" s="524"/>
      <c r="F66" s="524"/>
      <c r="G66" s="524"/>
      <c r="H66" s="524"/>
      <c r="I66" s="524"/>
    </row>
    <row r="67" spans="1:9" s="520" customFormat="1">
      <c r="A67" s="107"/>
      <c r="B67" s="523"/>
      <c r="C67" s="107"/>
      <c r="D67" s="524"/>
      <c r="E67" s="524"/>
      <c r="F67" s="524"/>
      <c r="G67" s="524"/>
      <c r="H67" s="524"/>
      <c r="I67" s="524"/>
    </row>
    <row r="68" spans="1:9" s="520" customFormat="1">
      <c r="A68" s="107"/>
      <c r="B68" s="523"/>
      <c r="C68" s="107"/>
      <c r="D68" s="524"/>
      <c r="E68" s="524"/>
      <c r="F68" s="524"/>
      <c r="G68" s="524"/>
      <c r="H68" s="524"/>
      <c r="I68" s="524"/>
    </row>
    <row r="69" spans="1:9" s="520" customFormat="1">
      <c r="A69" s="107"/>
      <c r="B69" s="523"/>
      <c r="C69" s="107"/>
      <c r="D69" s="524"/>
      <c r="E69" s="524"/>
      <c r="F69" s="524"/>
      <c r="G69" s="524"/>
      <c r="H69" s="524"/>
      <c r="I69" s="524"/>
    </row>
    <row r="70" spans="1:9" s="520" customFormat="1">
      <c r="A70" s="107"/>
      <c r="B70" s="523"/>
      <c r="C70" s="107"/>
      <c r="D70" s="524"/>
      <c r="E70" s="524"/>
      <c r="F70" s="524"/>
      <c r="G70" s="524"/>
      <c r="H70" s="524"/>
      <c r="I70" s="524"/>
    </row>
    <row r="71" spans="1:9" s="520" customFormat="1">
      <c r="A71" s="107"/>
      <c r="B71" s="523"/>
      <c r="C71" s="107"/>
      <c r="D71" s="524"/>
      <c r="E71" s="524"/>
      <c r="F71" s="524"/>
      <c r="G71" s="524"/>
      <c r="H71" s="524"/>
      <c r="I71" s="524"/>
    </row>
    <row r="72" spans="1:9" s="520" customFormat="1">
      <c r="A72" s="107"/>
      <c r="B72" s="523"/>
      <c r="C72" s="107"/>
      <c r="D72" s="524"/>
      <c r="E72" s="524"/>
      <c r="F72" s="524"/>
      <c r="G72" s="524"/>
      <c r="H72" s="524"/>
      <c r="I72" s="524"/>
    </row>
    <row r="73" spans="1:9" s="520" customFormat="1">
      <c r="A73" s="107"/>
      <c r="B73" s="523"/>
      <c r="C73" s="107"/>
      <c r="D73" s="524"/>
      <c r="E73" s="524"/>
      <c r="F73" s="524"/>
      <c r="G73" s="524"/>
      <c r="H73" s="524"/>
      <c r="I73" s="524"/>
    </row>
    <row r="74" spans="1:9" s="520" customFormat="1">
      <c r="A74" s="107"/>
      <c r="B74" s="523"/>
      <c r="C74" s="107"/>
      <c r="D74" s="524"/>
      <c r="E74" s="524"/>
      <c r="F74" s="524"/>
      <c r="G74" s="524"/>
      <c r="H74" s="524"/>
      <c r="I74" s="524"/>
    </row>
    <row r="75" spans="1:9" s="520" customFormat="1">
      <c r="A75" s="107"/>
      <c r="B75" s="523"/>
      <c r="C75" s="107"/>
      <c r="D75" s="524"/>
      <c r="E75" s="524"/>
      <c r="F75" s="524"/>
      <c r="G75" s="524"/>
      <c r="H75" s="524"/>
      <c r="I75" s="524"/>
    </row>
    <row r="76" spans="1:9" s="520" customFormat="1">
      <c r="A76" s="107"/>
      <c r="B76" s="523"/>
      <c r="C76" s="107"/>
      <c r="D76" s="524"/>
      <c r="E76" s="524"/>
      <c r="F76" s="524"/>
      <c r="G76" s="524"/>
      <c r="H76" s="524"/>
      <c r="I76" s="524"/>
    </row>
    <row r="77" spans="1:9" s="520" customFormat="1">
      <c r="A77" s="107"/>
      <c r="B77" s="523"/>
      <c r="C77" s="107"/>
      <c r="D77" s="524"/>
      <c r="E77" s="524"/>
      <c r="F77" s="524"/>
      <c r="G77" s="524"/>
      <c r="H77" s="524"/>
      <c r="I77" s="524"/>
    </row>
    <row r="78" spans="1:9" s="520" customFormat="1">
      <c r="A78" s="107"/>
      <c r="B78" s="523"/>
      <c r="C78" s="107"/>
      <c r="D78" s="524"/>
      <c r="E78" s="524"/>
      <c r="F78" s="524"/>
      <c r="G78" s="524"/>
      <c r="H78" s="524"/>
      <c r="I78" s="524"/>
    </row>
    <row r="79" spans="1:9" s="520" customFormat="1">
      <c r="A79" s="107"/>
      <c r="B79" s="523"/>
      <c r="C79" s="107"/>
      <c r="D79" s="524"/>
      <c r="E79" s="524"/>
      <c r="F79" s="524"/>
      <c r="G79" s="524"/>
      <c r="H79" s="524"/>
      <c r="I79" s="524"/>
    </row>
    <row r="80" spans="1:9" s="520" customFormat="1">
      <c r="A80" s="107"/>
      <c r="B80" s="523"/>
      <c r="C80" s="107"/>
      <c r="D80" s="524"/>
      <c r="E80" s="524"/>
      <c r="F80" s="524"/>
      <c r="G80" s="524"/>
      <c r="H80" s="524"/>
      <c r="I80" s="524"/>
    </row>
    <row r="81" spans="1:9" s="520" customFormat="1">
      <c r="A81" s="107"/>
      <c r="B81" s="523"/>
      <c r="C81" s="107"/>
      <c r="D81" s="524"/>
      <c r="E81" s="524"/>
      <c r="F81" s="524"/>
      <c r="G81" s="524"/>
      <c r="H81" s="524"/>
      <c r="I81" s="524"/>
    </row>
    <row r="82" spans="1:9" s="520" customFormat="1">
      <c r="A82" s="107"/>
      <c r="B82" s="523"/>
      <c r="C82" s="107"/>
      <c r="D82" s="524"/>
      <c r="E82" s="524"/>
      <c r="F82" s="524"/>
      <c r="G82" s="524"/>
      <c r="H82" s="524"/>
      <c r="I82" s="524"/>
    </row>
    <row r="83" spans="1:9" s="520" customFormat="1">
      <c r="A83" s="107"/>
      <c r="B83" s="523"/>
      <c r="C83" s="107"/>
      <c r="D83" s="524"/>
      <c r="E83" s="524"/>
      <c r="F83" s="524"/>
      <c r="G83" s="524"/>
      <c r="H83" s="524"/>
      <c r="I83" s="524"/>
    </row>
    <row r="84" spans="1:9" s="520" customFormat="1">
      <c r="A84" s="107"/>
      <c r="B84" s="523"/>
      <c r="C84" s="107"/>
      <c r="D84" s="524"/>
      <c r="E84" s="524"/>
      <c r="F84" s="524"/>
      <c r="G84" s="524"/>
      <c r="H84" s="524"/>
      <c r="I84" s="524"/>
    </row>
    <row r="85" spans="1:9" s="520" customFormat="1">
      <c r="A85" s="107"/>
      <c r="B85" s="523"/>
      <c r="C85" s="107"/>
      <c r="D85" s="524"/>
      <c r="E85" s="524"/>
      <c r="F85" s="524"/>
      <c r="G85" s="524"/>
      <c r="H85" s="524"/>
      <c r="I85" s="524"/>
    </row>
    <row r="86" spans="1:9" s="520" customFormat="1">
      <c r="A86" s="107"/>
      <c r="B86" s="523"/>
      <c r="C86" s="107"/>
      <c r="D86" s="524"/>
      <c r="E86" s="524"/>
      <c r="F86" s="524"/>
      <c r="G86" s="524"/>
      <c r="H86" s="524"/>
      <c r="I86" s="524"/>
    </row>
    <row r="87" spans="1:9" s="520" customFormat="1">
      <c r="A87" s="107"/>
      <c r="B87" s="523"/>
      <c r="C87" s="107"/>
      <c r="D87" s="524"/>
      <c r="E87" s="524"/>
      <c r="F87" s="524"/>
      <c r="G87" s="524"/>
      <c r="H87" s="524"/>
      <c r="I87" s="524"/>
    </row>
    <row r="88" spans="1:9" s="520" customFormat="1">
      <c r="A88" s="107"/>
      <c r="B88" s="523"/>
      <c r="C88" s="107"/>
      <c r="D88" s="524"/>
      <c r="E88" s="524"/>
      <c r="F88" s="524"/>
      <c r="G88" s="524"/>
      <c r="H88" s="524"/>
      <c r="I88" s="524"/>
    </row>
    <row r="89" spans="1:9" s="520" customFormat="1">
      <c r="A89" s="107"/>
      <c r="B89" s="523"/>
      <c r="C89" s="107"/>
      <c r="D89" s="524"/>
      <c r="E89" s="524"/>
      <c r="F89" s="524"/>
      <c r="G89" s="524"/>
      <c r="H89" s="524"/>
      <c r="I89" s="524"/>
    </row>
    <row r="90" spans="1:9" s="520" customFormat="1">
      <c r="A90" s="107"/>
      <c r="B90" s="523"/>
      <c r="C90" s="107"/>
      <c r="D90" s="524"/>
      <c r="E90" s="524"/>
      <c r="F90" s="524"/>
      <c r="G90" s="524"/>
      <c r="H90" s="524"/>
      <c r="I90" s="524"/>
    </row>
    <row r="91" spans="1:9" s="520" customFormat="1">
      <c r="A91" s="107"/>
      <c r="B91" s="523"/>
      <c r="C91" s="107"/>
      <c r="D91" s="524"/>
      <c r="E91" s="524"/>
      <c r="F91" s="524"/>
      <c r="G91" s="524"/>
      <c r="H91" s="524"/>
      <c r="I91" s="524"/>
    </row>
    <row r="92" spans="1:9" s="520" customFormat="1">
      <c r="A92" s="107"/>
      <c r="B92" s="523"/>
      <c r="C92" s="107"/>
      <c r="D92" s="524"/>
      <c r="E92" s="524"/>
      <c r="F92" s="524"/>
      <c r="G92" s="524"/>
      <c r="H92" s="524"/>
      <c r="I92" s="524"/>
    </row>
    <row r="93" spans="1:9" s="520" customFormat="1">
      <c r="A93" s="107"/>
      <c r="B93" s="523"/>
      <c r="C93" s="107"/>
      <c r="D93" s="524"/>
      <c r="E93" s="524"/>
      <c r="F93" s="524"/>
      <c r="G93" s="524"/>
      <c r="H93" s="524"/>
      <c r="I93" s="524"/>
    </row>
    <row r="94" spans="1:9" s="520" customFormat="1">
      <c r="A94" s="107"/>
      <c r="B94" s="523"/>
      <c r="C94" s="107"/>
      <c r="D94" s="524"/>
      <c r="E94" s="524"/>
      <c r="F94" s="524"/>
      <c r="G94" s="524"/>
      <c r="H94" s="524"/>
      <c r="I94" s="524"/>
    </row>
    <row r="95" spans="1:9" s="520" customFormat="1">
      <c r="A95" s="107"/>
      <c r="B95" s="523"/>
      <c r="C95" s="107"/>
      <c r="D95" s="524"/>
      <c r="E95" s="524"/>
      <c r="F95" s="524"/>
      <c r="G95" s="524"/>
      <c r="H95" s="524"/>
      <c r="I95" s="524"/>
    </row>
    <row r="96" spans="1:9" s="520" customFormat="1">
      <c r="A96" s="107"/>
      <c r="B96" s="523"/>
      <c r="C96" s="107"/>
      <c r="D96" s="524"/>
      <c r="E96" s="524"/>
      <c r="F96" s="524"/>
      <c r="G96" s="524"/>
      <c r="H96" s="524"/>
      <c r="I96" s="524"/>
    </row>
    <row r="97" spans="1:9" s="520" customFormat="1">
      <c r="A97" s="107"/>
      <c r="B97" s="523"/>
      <c r="C97" s="107"/>
      <c r="D97" s="524"/>
      <c r="E97" s="524"/>
      <c r="F97" s="524"/>
      <c r="G97" s="524"/>
      <c r="H97" s="524"/>
      <c r="I97" s="524"/>
    </row>
    <row r="98" spans="1:9" s="520" customFormat="1">
      <c r="A98" s="107"/>
      <c r="B98" s="523"/>
      <c r="C98" s="107"/>
      <c r="D98" s="524"/>
      <c r="E98" s="524"/>
      <c r="F98" s="524"/>
      <c r="G98" s="524"/>
      <c r="H98" s="524"/>
      <c r="I98" s="524"/>
    </row>
    <row r="99" spans="1:9" s="520" customFormat="1">
      <c r="A99" s="107"/>
      <c r="B99" s="523"/>
      <c r="C99" s="107"/>
      <c r="D99" s="524"/>
      <c r="E99" s="524"/>
      <c r="F99" s="524"/>
      <c r="G99" s="524"/>
      <c r="H99" s="524"/>
      <c r="I99" s="524"/>
    </row>
    <row r="100" spans="1:9" s="520" customFormat="1">
      <c r="A100" s="107"/>
      <c r="B100" s="523"/>
      <c r="C100" s="107"/>
      <c r="D100" s="524"/>
      <c r="E100" s="524"/>
      <c r="F100" s="524"/>
      <c r="G100" s="524"/>
      <c r="H100" s="524"/>
      <c r="I100" s="524"/>
    </row>
    <row r="101" spans="1:9" s="520" customFormat="1">
      <c r="A101" s="107"/>
      <c r="B101" s="523"/>
      <c r="C101" s="107"/>
      <c r="D101" s="524"/>
      <c r="E101" s="524"/>
      <c r="F101" s="524"/>
      <c r="G101" s="524"/>
      <c r="H101" s="524"/>
      <c r="I101" s="524"/>
    </row>
    <row r="102" spans="1:9" s="520" customFormat="1">
      <c r="A102" s="107"/>
      <c r="B102" s="523"/>
      <c r="C102" s="107"/>
      <c r="D102" s="524"/>
      <c r="E102" s="524"/>
      <c r="F102" s="524"/>
      <c r="G102" s="524"/>
      <c r="H102" s="524"/>
      <c r="I102" s="524"/>
    </row>
    <row r="103" spans="1:9" s="520" customFormat="1">
      <c r="A103" s="107"/>
      <c r="B103" s="523"/>
      <c r="C103" s="107"/>
      <c r="D103" s="524"/>
      <c r="E103" s="524"/>
      <c r="F103" s="524"/>
      <c r="G103" s="524"/>
      <c r="H103" s="524"/>
      <c r="I103" s="524"/>
    </row>
    <row r="104" spans="1:9" s="520" customFormat="1">
      <c r="A104" s="107"/>
      <c r="B104" s="523"/>
      <c r="C104" s="107"/>
      <c r="D104" s="524"/>
      <c r="E104" s="524"/>
      <c r="F104" s="524"/>
      <c r="G104" s="524"/>
      <c r="H104" s="524"/>
      <c r="I104" s="524"/>
    </row>
    <row r="105" spans="1:9" s="520" customFormat="1">
      <c r="A105" s="107"/>
      <c r="B105" s="523"/>
      <c r="C105" s="107"/>
      <c r="D105" s="524"/>
      <c r="E105" s="524"/>
      <c r="F105" s="524"/>
      <c r="G105" s="524"/>
      <c r="H105" s="524"/>
      <c r="I105" s="524"/>
    </row>
    <row r="106" spans="1:9" s="520" customFormat="1">
      <c r="A106" s="107"/>
      <c r="B106" s="523"/>
      <c r="C106" s="107"/>
      <c r="D106" s="524"/>
      <c r="E106" s="524"/>
      <c r="F106" s="524"/>
      <c r="G106" s="524"/>
      <c r="H106" s="524"/>
      <c r="I106" s="524"/>
    </row>
    <row r="107" spans="1:9" s="520" customFormat="1">
      <c r="A107" s="107"/>
      <c r="B107" s="523"/>
      <c r="C107" s="107"/>
      <c r="D107" s="524"/>
      <c r="E107" s="524"/>
      <c r="F107" s="524"/>
      <c r="G107" s="524"/>
      <c r="H107" s="524"/>
      <c r="I107" s="524"/>
    </row>
    <row r="108" spans="1:9" s="520" customFormat="1">
      <c r="A108" s="107"/>
      <c r="B108" s="523"/>
      <c r="C108" s="107"/>
      <c r="D108" s="524"/>
      <c r="E108" s="524"/>
      <c r="F108" s="524"/>
      <c r="G108" s="524"/>
      <c r="H108" s="524"/>
      <c r="I108" s="524"/>
    </row>
    <row r="109" spans="1:9" s="520" customFormat="1">
      <c r="A109" s="107"/>
      <c r="B109" s="523"/>
      <c r="C109" s="107"/>
      <c r="D109" s="524"/>
      <c r="E109" s="524"/>
      <c r="F109" s="524"/>
      <c r="G109" s="524"/>
      <c r="H109" s="524"/>
      <c r="I109" s="524"/>
    </row>
    <row r="110" spans="1:9" s="520" customFormat="1">
      <c r="A110" s="107"/>
      <c r="B110" s="523"/>
      <c r="C110" s="107"/>
      <c r="D110" s="524"/>
      <c r="E110" s="524"/>
      <c r="F110" s="524"/>
      <c r="G110" s="524"/>
      <c r="H110" s="524"/>
      <c r="I110" s="524"/>
    </row>
    <row r="111" spans="1:9" s="520" customFormat="1">
      <c r="A111" s="107"/>
      <c r="B111" s="523"/>
      <c r="C111" s="107"/>
      <c r="D111" s="524"/>
      <c r="E111" s="524"/>
      <c r="F111" s="524"/>
      <c r="G111" s="524"/>
      <c r="H111" s="524"/>
      <c r="I111" s="524"/>
    </row>
    <row r="112" spans="1:9" s="520" customFormat="1">
      <c r="A112" s="107"/>
      <c r="B112" s="523"/>
      <c r="C112" s="107"/>
      <c r="D112" s="524"/>
      <c r="E112" s="524"/>
      <c r="F112" s="524"/>
      <c r="G112" s="524"/>
      <c r="H112" s="524"/>
      <c r="I112" s="524"/>
    </row>
    <row r="113" spans="1:9" s="520" customFormat="1">
      <c r="A113" s="107"/>
      <c r="B113" s="523"/>
      <c r="C113" s="107"/>
      <c r="D113" s="524"/>
      <c r="E113" s="524"/>
      <c r="F113" s="524"/>
      <c r="G113" s="524"/>
      <c r="H113" s="524"/>
      <c r="I113" s="524"/>
    </row>
    <row r="114" spans="1:9" s="520" customFormat="1">
      <c r="A114" s="107"/>
      <c r="B114" s="523"/>
      <c r="C114" s="107"/>
      <c r="D114" s="524"/>
      <c r="E114" s="524"/>
      <c r="F114" s="524"/>
      <c r="G114" s="524"/>
      <c r="H114" s="524"/>
      <c r="I114" s="524"/>
    </row>
    <row r="115" spans="1:9" s="520" customFormat="1">
      <c r="A115" s="107"/>
      <c r="B115" s="523"/>
      <c r="C115" s="107"/>
      <c r="D115" s="524"/>
      <c r="E115" s="524"/>
      <c r="F115" s="524"/>
      <c r="G115" s="524"/>
      <c r="H115" s="524"/>
      <c r="I115" s="524"/>
    </row>
    <row r="116" spans="1:9" s="520" customFormat="1">
      <c r="A116" s="107"/>
      <c r="B116" s="523"/>
      <c r="C116" s="107"/>
      <c r="D116" s="524"/>
      <c r="E116" s="524"/>
      <c r="F116" s="524"/>
      <c r="G116" s="524"/>
      <c r="H116" s="524"/>
      <c r="I116" s="524"/>
    </row>
    <row r="117" spans="1:9" s="520" customFormat="1">
      <c r="A117" s="107"/>
      <c r="B117" s="523"/>
      <c r="C117" s="107"/>
      <c r="D117" s="524"/>
      <c r="E117" s="524"/>
      <c r="F117" s="524"/>
      <c r="G117" s="524"/>
      <c r="H117" s="524"/>
      <c r="I117" s="524"/>
    </row>
    <row r="118" spans="1:9" s="520" customFormat="1">
      <c r="A118" s="107"/>
      <c r="B118" s="523"/>
      <c r="C118" s="107"/>
      <c r="D118" s="524"/>
      <c r="E118" s="524"/>
      <c r="F118" s="524"/>
      <c r="G118" s="524"/>
      <c r="H118" s="524"/>
      <c r="I118" s="524"/>
    </row>
    <row r="119" spans="1:9" s="520" customFormat="1">
      <c r="A119" s="107"/>
      <c r="B119" s="523"/>
      <c r="C119" s="107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A152" sqref="A152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5" t="s">
        <v>820</v>
      </c>
      <c r="B2" s="145"/>
      <c r="C2" s="145"/>
      <c r="D2" s="145"/>
      <c r="E2" s="145"/>
      <c r="F2" s="145"/>
    </row>
    <row r="3" spans="1:15" ht="12.75" customHeight="1">
      <c r="A3" s="145" t="s">
        <v>821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9" t="str">
        <f>'справка №1-БАЛАНС'!E3</f>
        <v xml:space="preserve"> УМБАЛ РУСЕ АД</v>
      </c>
      <c r="C5" s="629"/>
      <c r="D5" s="629"/>
      <c r="E5" s="569" t="s">
        <v>2</v>
      </c>
      <c r="F5" s="450">
        <f>'справка №1-БАЛАНС'!H3</f>
        <v>118505556</v>
      </c>
    </row>
    <row r="6" spans="1:15" ht="15" customHeight="1">
      <c r="A6" s="27" t="s">
        <v>822</v>
      </c>
      <c r="B6" s="630" t="str">
        <f>'справка №1-БАЛАНС'!E5</f>
        <v>01.01.2016 - 31.12.2016</v>
      </c>
      <c r="C6" s="630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4" customFormat="1" ht="51">
      <c r="A8" s="31" t="s">
        <v>823</v>
      </c>
      <c r="B8" s="32" t="s">
        <v>8</v>
      </c>
      <c r="C8" s="33" t="s">
        <v>824</v>
      </c>
      <c r="D8" s="33" t="s">
        <v>825</v>
      </c>
      <c r="E8" s="33" t="s">
        <v>826</v>
      </c>
      <c r="F8" s="33" t="s">
        <v>827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828</v>
      </c>
      <c r="B10" s="35"/>
      <c r="C10" s="429"/>
      <c r="D10" s="429"/>
      <c r="E10" s="429"/>
      <c r="F10" s="429"/>
    </row>
    <row r="11" spans="1:15" ht="18" customHeight="1">
      <c r="A11" s="36" t="s">
        <v>829</v>
      </c>
      <c r="B11" s="37"/>
      <c r="C11" s="429"/>
      <c r="D11" s="429"/>
      <c r="E11" s="429"/>
      <c r="F11" s="429"/>
    </row>
    <row r="12" spans="1:15" ht="14.25" customHeight="1">
      <c r="A12" s="36" t="s">
        <v>866</v>
      </c>
      <c r="B12" s="37"/>
      <c r="C12" s="440">
        <v>5</v>
      </c>
      <c r="D12" s="440">
        <v>100</v>
      </c>
      <c r="E12" s="440">
        <v>0</v>
      </c>
      <c r="F12" s="442">
        <f>C12-E12</f>
        <v>5</v>
      </c>
    </row>
    <row r="13" spans="1:15">
      <c r="A13" s="36" t="s">
        <v>831</v>
      </c>
      <c r="B13" s="37"/>
      <c r="C13" s="440"/>
      <c r="D13" s="440"/>
      <c r="E13" s="440"/>
      <c r="F13" s="442">
        <f t="shared" ref="F13:F26" si="0">C13-E13</f>
        <v>0</v>
      </c>
    </row>
    <row r="14" spans="1:15">
      <c r="A14" s="36" t="s">
        <v>549</v>
      </c>
      <c r="B14" s="37"/>
      <c r="C14" s="440"/>
      <c r="D14" s="440"/>
      <c r="E14" s="440"/>
      <c r="F14" s="442">
        <f t="shared" si="0"/>
        <v>0</v>
      </c>
    </row>
    <row r="15" spans="1:15">
      <c r="A15" s="36" t="s">
        <v>552</v>
      </c>
      <c r="B15" s="37"/>
      <c r="C15" s="440"/>
      <c r="D15" s="440"/>
      <c r="E15" s="440"/>
      <c r="F15" s="442">
        <f t="shared" si="0"/>
        <v>0</v>
      </c>
    </row>
    <row r="16" spans="1:15">
      <c r="A16" s="36">
        <v>5</v>
      </c>
      <c r="B16" s="37"/>
      <c r="C16" s="440"/>
      <c r="D16" s="440"/>
      <c r="E16" s="440"/>
      <c r="F16" s="442">
        <f t="shared" si="0"/>
        <v>0</v>
      </c>
    </row>
    <row r="17" spans="1:16">
      <c r="A17" s="36">
        <v>6</v>
      </c>
      <c r="B17" s="37"/>
      <c r="C17" s="440"/>
      <c r="D17" s="440"/>
      <c r="E17" s="440"/>
      <c r="F17" s="442">
        <f t="shared" si="0"/>
        <v>0</v>
      </c>
    </row>
    <row r="18" spans="1:16">
      <c r="A18" s="36">
        <v>7</v>
      </c>
      <c r="B18" s="37"/>
      <c r="C18" s="440"/>
      <c r="D18" s="440"/>
      <c r="E18" s="440"/>
      <c r="F18" s="442">
        <f t="shared" si="0"/>
        <v>0</v>
      </c>
    </row>
    <row r="19" spans="1:16">
      <c r="A19" s="36">
        <v>8</v>
      </c>
      <c r="B19" s="37"/>
      <c r="C19" s="440"/>
      <c r="D19" s="440"/>
      <c r="E19" s="440"/>
      <c r="F19" s="442">
        <f t="shared" si="0"/>
        <v>0</v>
      </c>
    </row>
    <row r="20" spans="1:16">
      <c r="A20" s="36">
        <v>9</v>
      </c>
      <c r="B20" s="37"/>
      <c r="C20" s="440"/>
      <c r="D20" s="440"/>
      <c r="E20" s="440"/>
      <c r="F20" s="442">
        <f t="shared" si="0"/>
        <v>0</v>
      </c>
    </row>
    <row r="21" spans="1:16">
      <c r="A21" s="36">
        <v>10</v>
      </c>
      <c r="B21" s="37"/>
      <c r="C21" s="440"/>
      <c r="D21" s="440"/>
      <c r="E21" s="440"/>
      <c r="F21" s="442">
        <f t="shared" si="0"/>
        <v>0</v>
      </c>
    </row>
    <row r="22" spans="1:16">
      <c r="A22" s="36">
        <v>11</v>
      </c>
      <c r="B22" s="37"/>
      <c r="C22" s="440"/>
      <c r="D22" s="440"/>
      <c r="E22" s="440"/>
      <c r="F22" s="442">
        <f t="shared" si="0"/>
        <v>0</v>
      </c>
    </row>
    <row r="23" spans="1:16">
      <c r="A23" s="36">
        <v>12</v>
      </c>
      <c r="B23" s="37"/>
      <c r="C23" s="440"/>
      <c r="D23" s="440"/>
      <c r="E23" s="440"/>
      <c r="F23" s="442">
        <f t="shared" si="0"/>
        <v>0</v>
      </c>
    </row>
    <row r="24" spans="1:16">
      <c r="A24" s="36">
        <v>13</v>
      </c>
      <c r="B24" s="37"/>
      <c r="C24" s="440"/>
      <c r="D24" s="440"/>
      <c r="E24" s="440"/>
      <c r="F24" s="442">
        <f t="shared" si="0"/>
        <v>0</v>
      </c>
    </row>
    <row r="25" spans="1:16" ht="12" customHeight="1">
      <c r="A25" s="36">
        <v>14</v>
      </c>
      <c r="B25" s="37"/>
      <c r="C25" s="440"/>
      <c r="D25" s="440"/>
      <c r="E25" s="440"/>
      <c r="F25" s="442">
        <f t="shared" si="0"/>
        <v>0</v>
      </c>
    </row>
    <row r="26" spans="1:16">
      <c r="A26" s="36">
        <v>15</v>
      </c>
      <c r="B26" s="37"/>
      <c r="C26" s="440"/>
      <c r="D26" s="440"/>
      <c r="E26" s="440"/>
      <c r="F26" s="442">
        <f t="shared" si="0"/>
        <v>0</v>
      </c>
    </row>
    <row r="27" spans="1:16" ht="11.25" customHeight="1">
      <c r="A27" s="38" t="s">
        <v>564</v>
      </c>
      <c r="B27" s="39" t="s">
        <v>832</v>
      </c>
      <c r="C27" s="429">
        <f>SUM(C12:C26)</f>
        <v>5</v>
      </c>
      <c r="D27" s="429"/>
      <c r="E27" s="429">
        <f>SUM(E12:E26)</f>
        <v>0</v>
      </c>
      <c r="F27" s="441">
        <f>SUM(F12:F26)</f>
        <v>5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6" t="s">
        <v>833</v>
      </c>
      <c r="B28" s="40"/>
      <c r="C28" s="429"/>
      <c r="D28" s="429"/>
      <c r="E28" s="429"/>
      <c r="F28" s="441"/>
    </row>
    <row r="29" spans="1:16">
      <c r="A29" s="36" t="s">
        <v>543</v>
      </c>
      <c r="B29" s="40"/>
      <c r="C29" s="440"/>
      <c r="D29" s="440"/>
      <c r="E29" s="440"/>
      <c r="F29" s="442">
        <f>C29-E29</f>
        <v>0</v>
      </c>
    </row>
    <row r="30" spans="1:16">
      <c r="A30" s="36" t="s">
        <v>546</v>
      </c>
      <c r="B30" s="40"/>
      <c r="C30" s="440"/>
      <c r="D30" s="440"/>
      <c r="E30" s="440"/>
      <c r="F30" s="442">
        <f t="shared" ref="F30:F43" si="1">C30-E30</f>
        <v>0</v>
      </c>
    </row>
    <row r="31" spans="1:16">
      <c r="A31" s="36" t="s">
        <v>549</v>
      </c>
      <c r="B31" s="40"/>
      <c r="C31" s="440"/>
      <c r="D31" s="440"/>
      <c r="E31" s="440"/>
      <c r="F31" s="442">
        <f t="shared" si="1"/>
        <v>0</v>
      </c>
    </row>
    <row r="32" spans="1:16">
      <c r="A32" s="36" t="s">
        <v>552</v>
      </c>
      <c r="B32" s="40"/>
      <c r="C32" s="440"/>
      <c r="D32" s="440"/>
      <c r="E32" s="440"/>
      <c r="F32" s="442">
        <f t="shared" si="1"/>
        <v>0</v>
      </c>
    </row>
    <row r="33" spans="1:16">
      <c r="A33" s="36">
        <v>5</v>
      </c>
      <c r="B33" s="37"/>
      <c r="C33" s="440"/>
      <c r="D33" s="440"/>
      <c r="E33" s="440"/>
      <c r="F33" s="442">
        <f t="shared" si="1"/>
        <v>0</v>
      </c>
    </row>
    <row r="34" spans="1:16">
      <c r="A34" s="36">
        <v>6</v>
      </c>
      <c r="B34" s="37"/>
      <c r="C34" s="440"/>
      <c r="D34" s="440"/>
      <c r="E34" s="440"/>
      <c r="F34" s="442">
        <f t="shared" si="1"/>
        <v>0</v>
      </c>
    </row>
    <row r="35" spans="1:16">
      <c r="A35" s="36">
        <v>7</v>
      </c>
      <c r="B35" s="37"/>
      <c r="C35" s="440"/>
      <c r="D35" s="440"/>
      <c r="E35" s="440"/>
      <c r="F35" s="442">
        <f t="shared" si="1"/>
        <v>0</v>
      </c>
    </row>
    <row r="36" spans="1:16">
      <c r="A36" s="36">
        <v>8</v>
      </c>
      <c r="B36" s="37"/>
      <c r="C36" s="440"/>
      <c r="D36" s="440"/>
      <c r="E36" s="440"/>
      <c r="F36" s="442">
        <f t="shared" si="1"/>
        <v>0</v>
      </c>
    </row>
    <row r="37" spans="1:16">
      <c r="A37" s="36">
        <v>9</v>
      </c>
      <c r="B37" s="37"/>
      <c r="C37" s="440"/>
      <c r="D37" s="440"/>
      <c r="E37" s="440"/>
      <c r="F37" s="442">
        <f t="shared" si="1"/>
        <v>0</v>
      </c>
    </row>
    <row r="38" spans="1:16">
      <c r="A38" s="36">
        <v>10</v>
      </c>
      <c r="B38" s="37"/>
      <c r="C38" s="440"/>
      <c r="D38" s="440"/>
      <c r="E38" s="440"/>
      <c r="F38" s="442">
        <f t="shared" si="1"/>
        <v>0</v>
      </c>
    </row>
    <row r="39" spans="1:16">
      <c r="A39" s="36">
        <v>11</v>
      </c>
      <c r="B39" s="37"/>
      <c r="C39" s="440"/>
      <c r="D39" s="440"/>
      <c r="E39" s="440"/>
      <c r="F39" s="442">
        <f t="shared" si="1"/>
        <v>0</v>
      </c>
    </row>
    <row r="40" spans="1:16">
      <c r="A40" s="36">
        <v>12</v>
      </c>
      <c r="B40" s="37"/>
      <c r="C40" s="440"/>
      <c r="D40" s="440"/>
      <c r="E40" s="440"/>
      <c r="F40" s="442">
        <f t="shared" si="1"/>
        <v>0</v>
      </c>
    </row>
    <row r="41" spans="1:16">
      <c r="A41" s="36">
        <v>13</v>
      </c>
      <c r="B41" s="37"/>
      <c r="C41" s="440"/>
      <c r="D41" s="440"/>
      <c r="E41" s="440"/>
      <c r="F41" s="442">
        <f t="shared" si="1"/>
        <v>0</v>
      </c>
    </row>
    <row r="42" spans="1:16" ht="12" customHeight="1">
      <c r="A42" s="36">
        <v>14</v>
      </c>
      <c r="B42" s="37"/>
      <c r="C42" s="440"/>
      <c r="D42" s="440"/>
      <c r="E42" s="440"/>
      <c r="F42" s="442">
        <f t="shared" si="1"/>
        <v>0</v>
      </c>
    </row>
    <row r="43" spans="1:16">
      <c r="A43" s="36">
        <v>15</v>
      </c>
      <c r="B43" s="37"/>
      <c r="C43" s="440"/>
      <c r="D43" s="440"/>
      <c r="E43" s="440"/>
      <c r="F43" s="442">
        <f t="shared" si="1"/>
        <v>0</v>
      </c>
    </row>
    <row r="44" spans="1:16" ht="15" customHeight="1">
      <c r="A44" s="38" t="s">
        <v>581</v>
      </c>
      <c r="B44" s="39" t="s">
        <v>834</v>
      </c>
      <c r="C44" s="429">
        <f>SUM(C29:C43)</f>
        <v>0</v>
      </c>
      <c r="D44" s="429"/>
      <c r="E44" s="429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6" t="s">
        <v>835</v>
      </c>
      <c r="B45" s="40"/>
      <c r="C45" s="429"/>
      <c r="D45" s="429"/>
      <c r="E45" s="429"/>
      <c r="F45" s="441"/>
    </row>
    <row r="46" spans="1:16">
      <c r="A46" s="36" t="s">
        <v>543</v>
      </c>
      <c r="B46" s="40"/>
      <c r="C46" s="440"/>
      <c r="D46" s="440"/>
      <c r="E46" s="440"/>
      <c r="F46" s="442">
        <f>C46-E46</f>
        <v>0</v>
      </c>
    </row>
    <row r="47" spans="1:16">
      <c r="A47" s="36" t="s">
        <v>546</v>
      </c>
      <c r="B47" s="40"/>
      <c r="C47" s="440"/>
      <c r="D47" s="440"/>
      <c r="E47" s="440"/>
      <c r="F47" s="442">
        <f t="shared" ref="F47:F60" si="2">C47-E47</f>
        <v>0</v>
      </c>
    </row>
    <row r="48" spans="1:16">
      <c r="A48" s="36" t="s">
        <v>549</v>
      </c>
      <c r="B48" s="40"/>
      <c r="C48" s="440"/>
      <c r="D48" s="440"/>
      <c r="E48" s="440"/>
      <c r="F48" s="442">
        <f t="shared" si="2"/>
        <v>0</v>
      </c>
    </row>
    <row r="49" spans="1:16">
      <c r="A49" s="36" t="s">
        <v>552</v>
      </c>
      <c r="B49" s="40"/>
      <c r="C49" s="440"/>
      <c r="D49" s="440"/>
      <c r="E49" s="440"/>
      <c r="F49" s="442">
        <f t="shared" si="2"/>
        <v>0</v>
      </c>
    </row>
    <row r="50" spans="1:16">
      <c r="A50" s="36">
        <v>5</v>
      </c>
      <c r="B50" s="37"/>
      <c r="C50" s="440"/>
      <c r="D50" s="440"/>
      <c r="E50" s="440"/>
      <c r="F50" s="442">
        <f t="shared" si="2"/>
        <v>0</v>
      </c>
    </row>
    <row r="51" spans="1:16">
      <c r="A51" s="36">
        <v>6</v>
      </c>
      <c r="B51" s="37"/>
      <c r="C51" s="440"/>
      <c r="D51" s="440"/>
      <c r="E51" s="440"/>
      <c r="F51" s="442">
        <f t="shared" si="2"/>
        <v>0</v>
      </c>
    </row>
    <row r="52" spans="1:16">
      <c r="A52" s="36">
        <v>7</v>
      </c>
      <c r="B52" s="37"/>
      <c r="C52" s="440"/>
      <c r="D52" s="440"/>
      <c r="E52" s="440"/>
      <c r="F52" s="442">
        <f t="shared" si="2"/>
        <v>0</v>
      </c>
    </row>
    <row r="53" spans="1:16">
      <c r="A53" s="36">
        <v>8</v>
      </c>
      <c r="B53" s="37"/>
      <c r="C53" s="440"/>
      <c r="D53" s="440"/>
      <c r="E53" s="440"/>
      <c r="F53" s="442">
        <f t="shared" si="2"/>
        <v>0</v>
      </c>
    </row>
    <row r="54" spans="1:16">
      <c r="A54" s="36">
        <v>9</v>
      </c>
      <c r="B54" s="37"/>
      <c r="C54" s="440"/>
      <c r="D54" s="440"/>
      <c r="E54" s="440"/>
      <c r="F54" s="442">
        <f t="shared" si="2"/>
        <v>0</v>
      </c>
    </row>
    <row r="55" spans="1:16">
      <c r="A55" s="36">
        <v>10</v>
      </c>
      <c r="B55" s="37"/>
      <c r="C55" s="440"/>
      <c r="D55" s="440"/>
      <c r="E55" s="440"/>
      <c r="F55" s="442">
        <f t="shared" si="2"/>
        <v>0</v>
      </c>
    </row>
    <row r="56" spans="1:16">
      <c r="A56" s="36">
        <v>11</v>
      </c>
      <c r="B56" s="37"/>
      <c r="C56" s="440"/>
      <c r="D56" s="440"/>
      <c r="E56" s="440"/>
      <c r="F56" s="442">
        <f t="shared" si="2"/>
        <v>0</v>
      </c>
    </row>
    <row r="57" spans="1:16">
      <c r="A57" s="36">
        <v>12</v>
      </c>
      <c r="B57" s="37"/>
      <c r="C57" s="440"/>
      <c r="D57" s="440"/>
      <c r="E57" s="440"/>
      <c r="F57" s="442">
        <f t="shared" si="2"/>
        <v>0</v>
      </c>
    </row>
    <row r="58" spans="1:16">
      <c r="A58" s="36">
        <v>13</v>
      </c>
      <c r="B58" s="37"/>
      <c r="C58" s="440"/>
      <c r="D58" s="440"/>
      <c r="E58" s="440"/>
      <c r="F58" s="442">
        <f t="shared" si="2"/>
        <v>0</v>
      </c>
    </row>
    <row r="59" spans="1:16" ht="12" customHeight="1">
      <c r="A59" s="36">
        <v>14</v>
      </c>
      <c r="B59" s="37"/>
      <c r="C59" s="440"/>
      <c r="D59" s="440"/>
      <c r="E59" s="440"/>
      <c r="F59" s="442">
        <f t="shared" si="2"/>
        <v>0</v>
      </c>
    </row>
    <row r="60" spans="1:16">
      <c r="A60" s="36">
        <v>15</v>
      </c>
      <c r="B60" s="37"/>
      <c r="C60" s="440"/>
      <c r="D60" s="440"/>
      <c r="E60" s="440"/>
      <c r="F60" s="442">
        <f t="shared" si="2"/>
        <v>0</v>
      </c>
    </row>
    <row r="61" spans="1:16" ht="12" customHeight="1">
      <c r="A61" s="38" t="s">
        <v>600</v>
      </c>
      <c r="B61" s="39" t="s">
        <v>836</v>
      </c>
      <c r="C61" s="429">
        <f>SUM(C46:C60)</f>
        <v>0</v>
      </c>
      <c r="D61" s="429"/>
      <c r="E61" s="429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6" t="s">
        <v>837</v>
      </c>
      <c r="B62" s="40"/>
      <c r="C62" s="429"/>
      <c r="D62" s="429"/>
      <c r="E62" s="429"/>
      <c r="F62" s="441"/>
    </row>
    <row r="63" spans="1:16">
      <c r="A63" s="36" t="s">
        <v>543</v>
      </c>
      <c r="B63" s="40"/>
      <c r="C63" s="440"/>
      <c r="D63" s="440"/>
      <c r="E63" s="440"/>
      <c r="F63" s="442">
        <f>C63-E63</f>
        <v>0</v>
      </c>
    </row>
    <row r="64" spans="1:16">
      <c r="A64" s="36" t="s">
        <v>546</v>
      </c>
      <c r="B64" s="40"/>
      <c r="C64" s="440"/>
      <c r="D64" s="440"/>
      <c r="E64" s="440"/>
      <c r="F64" s="442">
        <f t="shared" ref="F64:F77" si="3">C64-E64</f>
        <v>0</v>
      </c>
    </row>
    <row r="65" spans="1:16">
      <c r="A65" s="36" t="s">
        <v>549</v>
      </c>
      <c r="B65" s="40"/>
      <c r="C65" s="440"/>
      <c r="D65" s="440"/>
      <c r="E65" s="440"/>
      <c r="F65" s="442">
        <f t="shared" si="3"/>
        <v>0</v>
      </c>
    </row>
    <row r="66" spans="1:16">
      <c r="A66" s="36" t="s">
        <v>552</v>
      </c>
      <c r="B66" s="40"/>
      <c r="C66" s="440"/>
      <c r="D66" s="440"/>
      <c r="E66" s="440"/>
      <c r="F66" s="442">
        <f t="shared" si="3"/>
        <v>0</v>
      </c>
    </row>
    <row r="67" spans="1:16">
      <c r="A67" s="36">
        <v>5</v>
      </c>
      <c r="B67" s="37"/>
      <c r="C67" s="440"/>
      <c r="D67" s="440"/>
      <c r="E67" s="440"/>
      <c r="F67" s="442">
        <f t="shared" si="3"/>
        <v>0</v>
      </c>
    </row>
    <row r="68" spans="1:16">
      <c r="A68" s="36">
        <v>6</v>
      </c>
      <c r="B68" s="37"/>
      <c r="C68" s="440"/>
      <c r="D68" s="440"/>
      <c r="E68" s="440"/>
      <c r="F68" s="442">
        <f t="shared" si="3"/>
        <v>0</v>
      </c>
    </row>
    <row r="69" spans="1:16">
      <c r="A69" s="36">
        <v>7</v>
      </c>
      <c r="B69" s="37"/>
      <c r="C69" s="440"/>
      <c r="D69" s="440"/>
      <c r="E69" s="440"/>
      <c r="F69" s="442">
        <f t="shared" si="3"/>
        <v>0</v>
      </c>
    </row>
    <row r="70" spans="1:16">
      <c r="A70" s="36">
        <v>8</v>
      </c>
      <c r="B70" s="37"/>
      <c r="C70" s="440"/>
      <c r="D70" s="440"/>
      <c r="E70" s="440"/>
      <c r="F70" s="442">
        <f t="shared" si="3"/>
        <v>0</v>
      </c>
    </row>
    <row r="71" spans="1:16">
      <c r="A71" s="36">
        <v>9</v>
      </c>
      <c r="B71" s="37"/>
      <c r="C71" s="440"/>
      <c r="D71" s="440"/>
      <c r="E71" s="440"/>
      <c r="F71" s="442">
        <f t="shared" si="3"/>
        <v>0</v>
      </c>
    </row>
    <row r="72" spans="1:16">
      <c r="A72" s="36">
        <v>10</v>
      </c>
      <c r="B72" s="37"/>
      <c r="C72" s="440"/>
      <c r="D72" s="440"/>
      <c r="E72" s="440"/>
      <c r="F72" s="442">
        <f t="shared" si="3"/>
        <v>0</v>
      </c>
    </row>
    <row r="73" spans="1:16">
      <c r="A73" s="36">
        <v>11</v>
      </c>
      <c r="B73" s="37"/>
      <c r="C73" s="440"/>
      <c r="D73" s="440"/>
      <c r="E73" s="440"/>
      <c r="F73" s="442">
        <f t="shared" si="3"/>
        <v>0</v>
      </c>
    </row>
    <row r="74" spans="1:16">
      <c r="A74" s="36">
        <v>12</v>
      </c>
      <c r="B74" s="37"/>
      <c r="C74" s="440"/>
      <c r="D74" s="440"/>
      <c r="E74" s="440"/>
      <c r="F74" s="442">
        <f t="shared" si="3"/>
        <v>0</v>
      </c>
    </row>
    <row r="75" spans="1:16">
      <c r="A75" s="36">
        <v>13</v>
      </c>
      <c r="B75" s="37"/>
      <c r="C75" s="440"/>
      <c r="D75" s="440"/>
      <c r="E75" s="440"/>
      <c r="F75" s="442">
        <f t="shared" si="3"/>
        <v>0</v>
      </c>
    </row>
    <row r="76" spans="1:16" ht="12" customHeight="1">
      <c r="A76" s="36">
        <v>14</v>
      </c>
      <c r="B76" s="37"/>
      <c r="C76" s="440"/>
      <c r="D76" s="440"/>
      <c r="E76" s="440"/>
      <c r="F76" s="442">
        <f t="shared" si="3"/>
        <v>0</v>
      </c>
    </row>
    <row r="77" spans="1:16">
      <c r="A77" s="36">
        <v>15</v>
      </c>
      <c r="B77" s="37"/>
      <c r="C77" s="440"/>
      <c r="D77" s="440"/>
      <c r="E77" s="440"/>
      <c r="F77" s="442">
        <f t="shared" si="3"/>
        <v>0</v>
      </c>
    </row>
    <row r="78" spans="1:16" ht="14.25" customHeight="1">
      <c r="A78" s="38" t="s">
        <v>838</v>
      </c>
      <c r="B78" s="39" t="s">
        <v>839</v>
      </c>
      <c r="C78" s="429">
        <f>SUM(C63:C77)</f>
        <v>0</v>
      </c>
      <c r="D78" s="429"/>
      <c r="E78" s="429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1" t="s">
        <v>840</v>
      </c>
      <c r="B79" s="39" t="s">
        <v>841</v>
      </c>
      <c r="C79" s="429">
        <f>C78+C61+C44+C27</f>
        <v>5</v>
      </c>
      <c r="D79" s="429"/>
      <c r="E79" s="429">
        <f>E78+E61+E44+E27</f>
        <v>0</v>
      </c>
      <c r="F79" s="441">
        <f>F78+F61+F44+F27</f>
        <v>5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4" t="s">
        <v>842</v>
      </c>
      <c r="B80" s="39"/>
      <c r="C80" s="429"/>
      <c r="D80" s="429"/>
      <c r="E80" s="429"/>
      <c r="F80" s="441"/>
    </row>
    <row r="81" spans="1:6" ht="14.25" customHeight="1">
      <c r="A81" s="36" t="s">
        <v>829</v>
      </c>
      <c r="B81" s="40"/>
      <c r="C81" s="429"/>
      <c r="D81" s="429"/>
      <c r="E81" s="429"/>
      <c r="F81" s="441"/>
    </row>
    <row r="82" spans="1:6">
      <c r="A82" s="36" t="s">
        <v>830</v>
      </c>
      <c r="B82" s="40"/>
      <c r="C82" s="440"/>
      <c r="D82" s="440"/>
      <c r="E82" s="440"/>
      <c r="F82" s="442">
        <f>C82-E82</f>
        <v>0</v>
      </c>
    </row>
    <row r="83" spans="1:6">
      <c r="A83" s="36" t="s">
        <v>831</v>
      </c>
      <c r="B83" s="40"/>
      <c r="C83" s="440"/>
      <c r="D83" s="440"/>
      <c r="E83" s="440"/>
      <c r="F83" s="442">
        <f t="shared" ref="F83:F96" si="4">C83-E83</f>
        <v>0</v>
      </c>
    </row>
    <row r="84" spans="1:6">
      <c r="A84" s="36" t="s">
        <v>549</v>
      </c>
      <c r="B84" s="40"/>
      <c r="C84" s="440"/>
      <c r="D84" s="440"/>
      <c r="E84" s="440"/>
      <c r="F84" s="442">
        <f t="shared" si="4"/>
        <v>0</v>
      </c>
    </row>
    <row r="85" spans="1:6">
      <c r="A85" s="36" t="s">
        <v>552</v>
      </c>
      <c r="B85" s="40"/>
      <c r="C85" s="440"/>
      <c r="D85" s="440"/>
      <c r="E85" s="440"/>
      <c r="F85" s="442">
        <f t="shared" si="4"/>
        <v>0</v>
      </c>
    </row>
    <row r="86" spans="1:6">
      <c r="A86" s="36">
        <v>5</v>
      </c>
      <c r="B86" s="37"/>
      <c r="C86" s="440"/>
      <c r="D86" s="440"/>
      <c r="E86" s="440"/>
      <c r="F86" s="442">
        <f t="shared" si="4"/>
        <v>0</v>
      </c>
    </row>
    <row r="87" spans="1:6">
      <c r="A87" s="36">
        <v>6</v>
      </c>
      <c r="B87" s="37"/>
      <c r="C87" s="440"/>
      <c r="D87" s="440"/>
      <c r="E87" s="440"/>
      <c r="F87" s="442">
        <f t="shared" si="4"/>
        <v>0</v>
      </c>
    </row>
    <row r="88" spans="1:6">
      <c r="A88" s="36">
        <v>7</v>
      </c>
      <c r="B88" s="37"/>
      <c r="C88" s="440"/>
      <c r="D88" s="440"/>
      <c r="E88" s="440"/>
      <c r="F88" s="442">
        <f t="shared" si="4"/>
        <v>0</v>
      </c>
    </row>
    <row r="89" spans="1:6">
      <c r="A89" s="36">
        <v>8</v>
      </c>
      <c r="B89" s="37"/>
      <c r="C89" s="440"/>
      <c r="D89" s="440"/>
      <c r="E89" s="440"/>
      <c r="F89" s="442">
        <f t="shared" si="4"/>
        <v>0</v>
      </c>
    </row>
    <row r="90" spans="1:6" ht="12" customHeight="1">
      <c r="A90" s="36">
        <v>9</v>
      </c>
      <c r="B90" s="37"/>
      <c r="C90" s="440"/>
      <c r="D90" s="440"/>
      <c r="E90" s="440"/>
      <c r="F90" s="442">
        <f t="shared" si="4"/>
        <v>0</v>
      </c>
    </row>
    <row r="91" spans="1:6">
      <c r="A91" s="36">
        <v>10</v>
      </c>
      <c r="B91" s="37"/>
      <c r="C91" s="440"/>
      <c r="D91" s="440"/>
      <c r="E91" s="440"/>
      <c r="F91" s="442">
        <f t="shared" si="4"/>
        <v>0</v>
      </c>
    </row>
    <row r="92" spans="1:6">
      <c r="A92" s="36">
        <v>11</v>
      </c>
      <c r="B92" s="37"/>
      <c r="C92" s="440"/>
      <c r="D92" s="440"/>
      <c r="E92" s="440"/>
      <c r="F92" s="442">
        <f t="shared" si="4"/>
        <v>0</v>
      </c>
    </row>
    <row r="93" spans="1:6">
      <c r="A93" s="36">
        <v>12</v>
      </c>
      <c r="B93" s="37"/>
      <c r="C93" s="440"/>
      <c r="D93" s="440"/>
      <c r="E93" s="440"/>
      <c r="F93" s="442">
        <f t="shared" si="4"/>
        <v>0</v>
      </c>
    </row>
    <row r="94" spans="1:6">
      <c r="A94" s="36">
        <v>13</v>
      </c>
      <c r="B94" s="37"/>
      <c r="C94" s="440"/>
      <c r="D94" s="440"/>
      <c r="E94" s="440"/>
      <c r="F94" s="442">
        <f t="shared" si="4"/>
        <v>0</v>
      </c>
    </row>
    <row r="95" spans="1:6" ht="12" customHeight="1">
      <c r="A95" s="36">
        <v>14</v>
      </c>
      <c r="B95" s="37"/>
      <c r="C95" s="440"/>
      <c r="D95" s="440"/>
      <c r="E95" s="440"/>
      <c r="F95" s="442">
        <f t="shared" si="4"/>
        <v>0</v>
      </c>
    </row>
    <row r="96" spans="1:6">
      <c r="A96" s="36">
        <v>15</v>
      </c>
      <c r="B96" s="37"/>
      <c r="C96" s="440"/>
      <c r="D96" s="440"/>
      <c r="E96" s="440"/>
      <c r="F96" s="442">
        <f t="shared" si="4"/>
        <v>0</v>
      </c>
    </row>
    <row r="97" spans="1:16" ht="15" customHeight="1">
      <c r="A97" s="38" t="s">
        <v>564</v>
      </c>
      <c r="B97" s="39" t="s">
        <v>843</v>
      </c>
      <c r="C97" s="429">
        <f>SUM(C82:C96)</f>
        <v>0</v>
      </c>
      <c r="D97" s="429"/>
      <c r="E97" s="429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6" t="s">
        <v>833</v>
      </c>
      <c r="B98" s="40"/>
      <c r="C98" s="429"/>
      <c r="D98" s="429"/>
      <c r="E98" s="429"/>
      <c r="F98" s="441"/>
    </row>
    <row r="99" spans="1:16">
      <c r="A99" s="36" t="s">
        <v>543</v>
      </c>
      <c r="B99" s="40"/>
      <c r="C99" s="440"/>
      <c r="D99" s="440"/>
      <c r="E99" s="440"/>
      <c r="F99" s="442">
        <f>C99-E99</f>
        <v>0</v>
      </c>
    </row>
    <row r="100" spans="1:16">
      <c r="A100" s="36" t="s">
        <v>546</v>
      </c>
      <c r="B100" s="40"/>
      <c r="C100" s="440"/>
      <c r="D100" s="440"/>
      <c r="E100" s="440"/>
      <c r="F100" s="442">
        <f t="shared" ref="F100:F113" si="5">C100-E100</f>
        <v>0</v>
      </c>
    </row>
    <row r="101" spans="1:16">
      <c r="A101" s="36" t="s">
        <v>549</v>
      </c>
      <c r="B101" s="40"/>
      <c r="C101" s="440"/>
      <c r="D101" s="440"/>
      <c r="E101" s="440"/>
      <c r="F101" s="442">
        <f t="shared" si="5"/>
        <v>0</v>
      </c>
    </row>
    <row r="102" spans="1:16">
      <c r="A102" s="36" t="s">
        <v>552</v>
      </c>
      <c r="B102" s="40"/>
      <c r="C102" s="440"/>
      <c r="D102" s="440"/>
      <c r="E102" s="440"/>
      <c r="F102" s="442">
        <f t="shared" si="5"/>
        <v>0</v>
      </c>
    </row>
    <row r="103" spans="1:16">
      <c r="A103" s="36">
        <v>5</v>
      </c>
      <c r="B103" s="37"/>
      <c r="C103" s="440"/>
      <c r="D103" s="440"/>
      <c r="E103" s="440"/>
      <c r="F103" s="442">
        <f t="shared" si="5"/>
        <v>0</v>
      </c>
    </row>
    <row r="104" spans="1:16">
      <c r="A104" s="36">
        <v>6</v>
      </c>
      <c r="B104" s="37"/>
      <c r="C104" s="440"/>
      <c r="D104" s="440"/>
      <c r="E104" s="440"/>
      <c r="F104" s="442">
        <f t="shared" si="5"/>
        <v>0</v>
      </c>
    </row>
    <row r="105" spans="1:16">
      <c r="A105" s="36">
        <v>7</v>
      </c>
      <c r="B105" s="37"/>
      <c r="C105" s="440"/>
      <c r="D105" s="440"/>
      <c r="E105" s="440"/>
      <c r="F105" s="442">
        <f t="shared" si="5"/>
        <v>0</v>
      </c>
    </row>
    <row r="106" spans="1:16">
      <c r="A106" s="36">
        <v>8</v>
      </c>
      <c r="B106" s="37"/>
      <c r="C106" s="440"/>
      <c r="D106" s="440"/>
      <c r="E106" s="440"/>
      <c r="F106" s="442">
        <f t="shared" si="5"/>
        <v>0</v>
      </c>
    </row>
    <row r="107" spans="1:16" ht="12" customHeight="1">
      <c r="A107" s="36">
        <v>9</v>
      </c>
      <c r="B107" s="37"/>
      <c r="C107" s="440"/>
      <c r="D107" s="440"/>
      <c r="E107" s="440"/>
      <c r="F107" s="442">
        <f t="shared" si="5"/>
        <v>0</v>
      </c>
    </row>
    <row r="108" spans="1:16">
      <c r="A108" s="36">
        <v>10</v>
      </c>
      <c r="B108" s="37"/>
      <c r="C108" s="440"/>
      <c r="D108" s="440"/>
      <c r="E108" s="440"/>
      <c r="F108" s="442">
        <f t="shared" si="5"/>
        <v>0</v>
      </c>
    </row>
    <row r="109" spans="1:16">
      <c r="A109" s="36">
        <v>11</v>
      </c>
      <c r="B109" s="37"/>
      <c r="C109" s="440"/>
      <c r="D109" s="440"/>
      <c r="E109" s="440"/>
      <c r="F109" s="442">
        <f t="shared" si="5"/>
        <v>0</v>
      </c>
    </row>
    <row r="110" spans="1:16">
      <c r="A110" s="36">
        <v>12</v>
      </c>
      <c r="B110" s="37"/>
      <c r="C110" s="440"/>
      <c r="D110" s="440"/>
      <c r="E110" s="440"/>
      <c r="F110" s="442">
        <f t="shared" si="5"/>
        <v>0</v>
      </c>
    </row>
    <row r="111" spans="1:16">
      <c r="A111" s="36">
        <v>13</v>
      </c>
      <c r="B111" s="37"/>
      <c r="C111" s="440"/>
      <c r="D111" s="440"/>
      <c r="E111" s="440"/>
      <c r="F111" s="442">
        <f t="shared" si="5"/>
        <v>0</v>
      </c>
    </row>
    <row r="112" spans="1:16" ht="12" customHeight="1">
      <c r="A112" s="36">
        <v>14</v>
      </c>
      <c r="B112" s="37"/>
      <c r="C112" s="440"/>
      <c r="D112" s="440"/>
      <c r="E112" s="440"/>
      <c r="F112" s="442">
        <f t="shared" si="5"/>
        <v>0</v>
      </c>
    </row>
    <row r="113" spans="1:16">
      <c r="A113" s="36">
        <v>15</v>
      </c>
      <c r="B113" s="37"/>
      <c r="C113" s="440"/>
      <c r="D113" s="440"/>
      <c r="E113" s="440"/>
      <c r="F113" s="442">
        <f t="shared" si="5"/>
        <v>0</v>
      </c>
    </row>
    <row r="114" spans="1:16" ht="11.25" customHeight="1">
      <c r="A114" s="38" t="s">
        <v>581</v>
      </c>
      <c r="B114" s="39" t="s">
        <v>844</v>
      </c>
      <c r="C114" s="429">
        <f>SUM(C99:C113)</f>
        <v>0</v>
      </c>
      <c r="D114" s="429"/>
      <c r="E114" s="429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6" t="s">
        <v>835</v>
      </c>
      <c r="B115" s="40"/>
      <c r="C115" s="429"/>
      <c r="D115" s="429"/>
      <c r="E115" s="429"/>
      <c r="F115" s="441"/>
    </row>
    <row r="116" spans="1:16">
      <c r="A116" s="36" t="s">
        <v>543</v>
      </c>
      <c r="B116" s="40"/>
      <c r="C116" s="440"/>
      <c r="D116" s="440"/>
      <c r="E116" s="440"/>
      <c r="F116" s="442">
        <f>C116-E116</f>
        <v>0</v>
      </c>
    </row>
    <row r="117" spans="1:16">
      <c r="A117" s="36" t="s">
        <v>546</v>
      </c>
      <c r="B117" s="40"/>
      <c r="C117" s="440"/>
      <c r="D117" s="440"/>
      <c r="E117" s="440"/>
      <c r="F117" s="442">
        <f t="shared" ref="F117:F130" si="6">C117-E117</f>
        <v>0</v>
      </c>
    </row>
    <row r="118" spans="1:16">
      <c r="A118" s="36" t="s">
        <v>549</v>
      </c>
      <c r="B118" s="40"/>
      <c r="C118" s="440"/>
      <c r="D118" s="440"/>
      <c r="E118" s="440"/>
      <c r="F118" s="442">
        <f t="shared" si="6"/>
        <v>0</v>
      </c>
    </row>
    <row r="119" spans="1:16">
      <c r="A119" s="36" t="s">
        <v>552</v>
      </c>
      <c r="B119" s="40"/>
      <c r="C119" s="440"/>
      <c r="D119" s="440"/>
      <c r="E119" s="440"/>
      <c r="F119" s="442">
        <f t="shared" si="6"/>
        <v>0</v>
      </c>
    </row>
    <row r="120" spans="1:16">
      <c r="A120" s="36">
        <v>5</v>
      </c>
      <c r="B120" s="37"/>
      <c r="C120" s="440"/>
      <c r="D120" s="440"/>
      <c r="E120" s="440"/>
      <c r="F120" s="442">
        <f t="shared" si="6"/>
        <v>0</v>
      </c>
    </row>
    <row r="121" spans="1:16">
      <c r="A121" s="36">
        <v>6</v>
      </c>
      <c r="B121" s="37"/>
      <c r="C121" s="440"/>
      <c r="D121" s="440"/>
      <c r="E121" s="440"/>
      <c r="F121" s="442">
        <f t="shared" si="6"/>
        <v>0</v>
      </c>
    </row>
    <row r="122" spans="1:16">
      <c r="A122" s="36">
        <v>7</v>
      </c>
      <c r="B122" s="37"/>
      <c r="C122" s="440"/>
      <c r="D122" s="440"/>
      <c r="E122" s="440"/>
      <c r="F122" s="442">
        <f t="shared" si="6"/>
        <v>0</v>
      </c>
    </row>
    <row r="123" spans="1:16">
      <c r="A123" s="36">
        <v>8</v>
      </c>
      <c r="B123" s="37"/>
      <c r="C123" s="440"/>
      <c r="D123" s="440"/>
      <c r="E123" s="440"/>
      <c r="F123" s="442">
        <f t="shared" si="6"/>
        <v>0</v>
      </c>
    </row>
    <row r="124" spans="1:16" ht="12" customHeight="1">
      <c r="A124" s="36">
        <v>9</v>
      </c>
      <c r="B124" s="37"/>
      <c r="C124" s="440"/>
      <c r="D124" s="440"/>
      <c r="E124" s="440"/>
      <c r="F124" s="442">
        <f t="shared" si="6"/>
        <v>0</v>
      </c>
    </row>
    <row r="125" spans="1:16">
      <c r="A125" s="36">
        <v>10</v>
      </c>
      <c r="B125" s="37"/>
      <c r="C125" s="440"/>
      <c r="D125" s="440"/>
      <c r="E125" s="440"/>
      <c r="F125" s="442">
        <f t="shared" si="6"/>
        <v>0</v>
      </c>
    </row>
    <row r="126" spans="1:16">
      <c r="A126" s="36">
        <v>11</v>
      </c>
      <c r="B126" s="37"/>
      <c r="C126" s="440"/>
      <c r="D126" s="440"/>
      <c r="E126" s="440"/>
      <c r="F126" s="442">
        <f t="shared" si="6"/>
        <v>0</v>
      </c>
    </row>
    <row r="127" spans="1:16">
      <c r="A127" s="36">
        <v>12</v>
      </c>
      <c r="B127" s="37"/>
      <c r="C127" s="440"/>
      <c r="D127" s="440"/>
      <c r="E127" s="440"/>
      <c r="F127" s="442">
        <f t="shared" si="6"/>
        <v>0</v>
      </c>
    </row>
    <row r="128" spans="1:16">
      <c r="A128" s="36">
        <v>13</v>
      </c>
      <c r="B128" s="37"/>
      <c r="C128" s="440"/>
      <c r="D128" s="440"/>
      <c r="E128" s="440"/>
      <c r="F128" s="442">
        <f t="shared" si="6"/>
        <v>0</v>
      </c>
    </row>
    <row r="129" spans="1:16" ht="12" customHeight="1">
      <c r="A129" s="36">
        <v>14</v>
      </c>
      <c r="B129" s="37"/>
      <c r="C129" s="440"/>
      <c r="D129" s="440"/>
      <c r="E129" s="440"/>
      <c r="F129" s="442">
        <f t="shared" si="6"/>
        <v>0</v>
      </c>
    </row>
    <row r="130" spans="1:16">
      <c r="A130" s="36">
        <v>15</v>
      </c>
      <c r="B130" s="37"/>
      <c r="C130" s="440"/>
      <c r="D130" s="440"/>
      <c r="E130" s="440"/>
      <c r="F130" s="442">
        <f t="shared" si="6"/>
        <v>0</v>
      </c>
    </row>
    <row r="131" spans="1:16" ht="15.75" customHeight="1">
      <c r="A131" s="38" t="s">
        <v>600</v>
      </c>
      <c r="B131" s="39" t="s">
        <v>845</v>
      </c>
      <c r="C131" s="429">
        <f>SUM(C116:C130)</f>
        <v>0</v>
      </c>
      <c r="D131" s="429"/>
      <c r="E131" s="429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6" t="s">
        <v>837</v>
      </c>
      <c r="B132" s="40"/>
      <c r="C132" s="429"/>
      <c r="D132" s="429"/>
      <c r="E132" s="429"/>
      <c r="F132" s="441"/>
    </row>
    <row r="133" spans="1:16">
      <c r="A133" s="36" t="s">
        <v>543</v>
      </c>
      <c r="B133" s="40"/>
      <c r="C133" s="440"/>
      <c r="D133" s="440"/>
      <c r="E133" s="440"/>
      <c r="F133" s="442">
        <f>C133-E133</f>
        <v>0</v>
      </c>
    </row>
    <row r="134" spans="1:16">
      <c r="A134" s="36" t="s">
        <v>546</v>
      </c>
      <c r="B134" s="40"/>
      <c r="C134" s="440"/>
      <c r="D134" s="440"/>
      <c r="E134" s="440"/>
      <c r="F134" s="442">
        <f t="shared" ref="F134:F147" si="7">C134-E134</f>
        <v>0</v>
      </c>
    </row>
    <row r="135" spans="1:16">
      <c r="A135" s="36" t="s">
        <v>549</v>
      </c>
      <c r="B135" s="40"/>
      <c r="C135" s="440"/>
      <c r="D135" s="440"/>
      <c r="E135" s="440"/>
      <c r="F135" s="442">
        <f t="shared" si="7"/>
        <v>0</v>
      </c>
    </row>
    <row r="136" spans="1:16">
      <c r="A136" s="36" t="s">
        <v>552</v>
      </c>
      <c r="B136" s="40"/>
      <c r="C136" s="440"/>
      <c r="D136" s="440"/>
      <c r="E136" s="440"/>
      <c r="F136" s="442">
        <f t="shared" si="7"/>
        <v>0</v>
      </c>
    </row>
    <row r="137" spans="1:16">
      <c r="A137" s="36">
        <v>5</v>
      </c>
      <c r="B137" s="37"/>
      <c r="C137" s="440"/>
      <c r="D137" s="440"/>
      <c r="E137" s="440"/>
      <c r="F137" s="442">
        <f t="shared" si="7"/>
        <v>0</v>
      </c>
    </row>
    <row r="138" spans="1:16">
      <c r="A138" s="36">
        <v>6</v>
      </c>
      <c r="B138" s="37"/>
      <c r="C138" s="440"/>
      <c r="D138" s="440"/>
      <c r="E138" s="440"/>
      <c r="F138" s="442">
        <f t="shared" si="7"/>
        <v>0</v>
      </c>
    </row>
    <row r="139" spans="1:16">
      <c r="A139" s="36">
        <v>7</v>
      </c>
      <c r="B139" s="37"/>
      <c r="C139" s="440"/>
      <c r="D139" s="440"/>
      <c r="E139" s="440"/>
      <c r="F139" s="442">
        <f t="shared" si="7"/>
        <v>0</v>
      </c>
    </row>
    <row r="140" spans="1:16">
      <c r="A140" s="36">
        <v>8</v>
      </c>
      <c r="B140" s="37"/>
      <c r="C140" s="440"/>
      <c r="D140" s="440"/>
      <c r="E140" s="440"/>
      <c r="F140" s="442">
        <f t="shared" si="7"/>
        <v>0</v>
      </c>
    </row>
    <row r="141" spans="1:16" ht="12" customHeight="1">
      <c r="A141" s="36">
        <v>9</v>
      </c>
      <c r="B141" s="37"/>
      <c r="C141" s="440"/>
      <c r="D141" s="440"/>
      <c r="E141" s="440"/>
      <c r="F141" s="442">
        <f t="shared" si="7"/>
        <v>0</v>
      </c>
    </row>
    <row r="142" spans="1:16">
      <c r="A142" s="36">
        <v>10</v>
      </c>
      <c r="B142" s="37"/>
      <c r="C142" s="440"/>
      <c r="D142" s="440"/>
      <c r="E142" s="440"/>
      <c r="F142" s="442">
        <f t="shared" si="7"/>
        <v>0</v>
      </c>
    </row>
    <row r="143" spans="1:16">
      <c r="A143" s="36">
        <v>11</v>
      </c>
      <c r="B143" s="37"/>
      <c r="C143" s="440"/>
      <c r="D143" s="440"/>
      <c r="E143" s="440"/>
      <c r="F143" s="442">
        <f t="shared" si="7"/>
        <v>0</v>
      </c>
    </row>
    <row r="144" spans="1:16">
      <c r="A144" s="36">
        <v>12</v>
      </c>
      <c r="B144" s="37"/>
      <c r="C144" s="440"/>
      <c r="D144" s="440"/>
      <c r="E144" s="440"/>
      <c r="F144" s="442">
        <f t="shared" si="7"/>
        <v>0</v>
      </c>
    </row>
    <row r="145" spans="1:16">
      <c r="A145" s="36">
        <v>13</v>
      </c>
      <c r="B145" s="37"/>
      <c r="C145" s="440"/>
      <c r="D145" s="440"/>
      <c r="E145" s="440"/>
      <c r="F145" s="442">
        <f t="shared" si="7"/>
        <v>0</v>
      </c>
    </row>
    <row r="146" spans="1:16" ht="12" customHeight="1">
      <c r="A146" s="36">
        <v>14</v>
      </c>
      <c r="B146" s="37"/>
      <c r="C146" s="440"/>
      <c r="D146" s="440"/>
      <c r="E146" s="440"/>
      <c r="F146" s="442">
        <f t="shared" si="7"/>
        <v>0</v>
      </c>
    </row>
    <row r="147" spans="1:16">
      <c r="A147" s="36">
        <v>15</v>
      </c>
      <c r="B147" s="37"/>
      <c r="C147" s="440"/>
      <c r="D147" s="440"/>
      <c r="E147" s="440"/>
      <c r="F147" s="442">
        <f t="shared" si="7"/>
        <v>0</v>
      </c>
    </row>
    <row r="148" spans="1:16" ht="17.25" customHeight="1">
      <c r="A148" s="38" t="s">
        <v>838</v>
      </c>
      <c r="B148" s="39" t="s">
        <v>846</v>
      </c>
      <c r="C148" s="429">
        <f>SUM(C133:C147)</f>
        <v>0</v>
      </c>
      <c r="D148" s="429"/>
      <c r="E148" s="429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1" t="s">
        <v>847</v>
      </c>
      <c r="B149" s="39" t="s">
        <v>848</v>
      </c>
      <c r="C149" s="429">
        <f>C148+C131+C114+C97</f>
        <v>0</v>
      </c>
      <c r="D149" s="429"/>
      <c r="E149" s="429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1" t="s">
        <v>272</v>
      </c>
      <c r="B151" s="452"/>
      <c r="C151" s="631" t="s">
        <v>860</v>
      </c>
      <c r="D151" s="631"/>
      <c r="E151" s="631"/>
      <c r="F151" s="631"/>
    </row>
    <row r="152" spans="1:16">
      <c r="A152" s="516">
        <f>'справка №1-БАЛАНС'!A99</f>
        <v>42773</v>
      </c>
      <c r="B152" s="517"/>
      <c r="C152" s="516"/>
      <c r="D152" s="516"/>
      <c r="E152" s="516"/>
      <c r="F152" s="516"/>
    </row>
    <row r="153" spans="1:16">
      <c r="A153" s="516"/>
      <c r="B153" s="517"/>
      <c r="C153" s="631" t="s">
        <v>867</v>
      </c>
      <c r="D153" s="631"/>
      <c r="E153" s="631"/>
      <c r="F153" s="631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Надежда Хаджийска</cp:lastModifiedBy>
  <cp:lastPrinted>2017-02-17T13:12:40Z</cp:lastPrinted>
  <dcterms:created xsi:type="dcterms:W3CDTF">2000-06-29T12:02:40Z</dcterms:created>
  <dcterms:modified xsi:type="dcterms:W3CDTF">2017-02-20T09:09:48Z</dcterms:modified>
</cp:coreProperties>
</file>