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14210" fullCalcOnLoad="1"/>
</workbook>
</file>

<file path=xl/calcChain.xml><?xml version="1.0" encoding="utf-8"?>
<calcChain xmlns="http://schemas.openxmlformats.org/spreadsheetml/2006/main">
  <c r="H29" i="1"/>
  <c r="H27"/>
  <c r="H33"/>
  <c r="G29"/>
  <c r="G27"/>
  <c r="G33"/>
  <c r="C19" i="2"/>
  <c r="H21" i="1"/>
  <c r="H25"/>
  <c r="G21"/>
  <c r="G25"/>
  <c r="H17"/>
  <c r="C11" i="4"/>
  <c r="G17" i="1"/>
  <c r="C39"/>
  <c r="C34"/>
  <c r="C45"/>
  <c r="H49"/>
  <c r="H55"/>
  <c r="H61"/>
  <c r="H71"/>
  <c r="H79"/>
  <c r="D78"/>
  <c r="D84"/>
  <c r="D64"/>
  <c r="D75"/>
  <c r="D91"/>
  <c r="D32"/>
  <c r="D19"/>
  <c r="D27"/>
  <c r="D34"/>
  <c r="D39"/>
  <c r="D45"/>
  <c r="D51"/>
  <c r="G61"/>
  <c r="G71"/>
  <c r="G79"/>
  <c r="G49"/>
  <c r="G55"/>
  <c r="C32"/>
  <c r="C19"/>
  <c r="C27"/>
  <c r="C51"/>
  <c r="C75"/>
  <c r="C64"/>
  <c r="C78"/>
  <c r="C84"/>
  <c r="C91"/>
  <c r="H13" i="2"/>
  <c r="H24"/>
  <c r="D26"/>
  <c r="D19"/>
  <c r="D28"/>
  <c r="D35"/>
  <c r="G13"/>
  <c r="G24"/>
  <c r="C26"/>
  <c r="C28"/>
  <c r="C33"/>
  <c r="C35"/>
  <c r="B3"/>
  <c r="B2"/>
  <c r="H3"/>
  <c r="H2"/>
  <c r="B4"/>
  <c r="B4" i="3"/>
  <c r="D5"/>
  <c r="D4"/>
  <c r="B5"/>
  <c r="B6"/>
  <c r="D42"/>
  <c r="D20"/>
  <c r="D32"/>
  <c r="C20"/>
  <c r="C32"/>
  <c r="C42"/>
  <c r="M4" i="4"/>
  <c r="M3"/>
  <c r="B5"/>
  <c r="B3"/>
  <c r="B4"/>
  <c r="F17"/>
  <c r="M11"/>
  <c r="M12"/>
  <c r="M17"/>
  <c r="M21"/>
  <c r="M24"/>
  <c r="D17"/>
  <c r="D21"/>
  <c r="D24"/>
  <c r="D11"/>
  <c r="D12"/>
  <c r="E11"/>
  <c r="E12"/>
  <c r="E17"/>
  <c r="E21"/>
  <c r="E24"/>
  <c r="F11"/>
  <c r="F12"/>
  <c r="F15"/>
  <c r="F21"/>
  <c r="F24"/>
  <c r="G11"/>
  <c r="G12"/>
  <c r="G15"/>
  <c r="G17"/>
  <c r="G21"/>
  <c r="G24"/>
  <c r="G29"/>
  <c r="G32"/>
  <c r="H12"/>
  <c r="H15"/>
  <c r="H17"/>
  <c r="H21"/>
  <c r="H24"/>
  <c r="H29"/>
  <c r="I16"/>
  <c r="I11"/>
  <c r="I12"/>
  <c r="I15"/>
  <c r="I17"/>
  <c r="I21"/>
  <c r="I24"/>
  <c r="J11"/>
  <c r="J12"/>
  <c r="J17"/>
  <c r="J21"/>
  <c r="J24"/>
  <c r="J16"/>
  <c r="K17"/>
  <c r="K21"/>
  <c r="K24"/>
  <c r="K12"/>
  <c r="K15"/>
  <c r="K29"/>
  <c r="K32"/>
  <c r="C12"/>
  <c r="C17"/>
  <c r="C21"/>
  <c r="C24"/>
  <c r="L24"/>
  <c r="L13"/>
  <c r="L14"/>
  <c r="L18"/>
  <c r="L19"/>
  <c r="L20"/>
  <c r="L22"/>
  <c r="L23"/>
  <c r="L25"/>
  <c r="L26"/>
  <c r="L27"/>
  <c r="L28"/>
  <c r="L30"/>
  <c r="L31"/>
  <c r="H32"/>
  <c r="G39" i="5"/>
  <c r="J39"/>
  <c r="N39"/>
  <c r="Q39"/>
  <c r="R39"/>
  <c r="O3"/>
  <c r="O2"/>
  <c r="C3"/>
  <c r="C2"/>
  <c r="G15"/>
  <c r="J15"/>
  <c r="N15"/>
  <c r="Q15"/>
  <c r="D17"/>
  <c r="D25"/>
  <c r="G25"/>
  <c r="J25"/>
  <c r="D27"/>
  <c r="D32"/>
  <c r="D38"/>
  <c r="G38"/>
  <c r="E17"/>
  <c r="E25"/>
  <c r="E27"/>
  <c r="E32"/>
  <c r="E38"/>
  <c r="F17"/>
  <c r="F25"/>
  <c r="F27"/>
  <c r="F32"/>
  <c r="F38"/>
  <c r="G18"/>
  <c r="J18"/>
  <c r="R18"/>
  <c r="G19"/>
  <c r="H17"/>
  <c r="H25"/>
  <c r="H27"/>
  <c r="H32"/>
  <c r="H38"/>
  <c r="I17"/>
  <c r="I25"/>
  <c r="I27"/>
  <c r="I32"/>
  <c r="I38"/>
  <c r="J19"/>
  <c r="K17"/>
  <c r="K25"/>
  <c r="K27"/>
  <c r="K32"/>
  <c r="K38"/>
  <c r="L17"/>
  <c r="L25"/>
  <c r="L27"/>
  <c r="L32"/>
  <c r="L38"/>
  <c r="M17"/>
  <c r="M25"/>
  <c r="M27"/>
  <c r="M32"/>
  <c r="M38"/>
  <c r="N18"/>
  <c r="N19"/>
  <c r="Q19"/>
  <c r="O17"/>
  <c r="O25"/>
  <c r="O27"/>
  <c r="O32"/>
  <c r="O38"/>
  <c r="P17"/>
  <c r="P25"/>
  <c r="P27"/>
  <c r="P32"/>
  <c r="P38"/>
  <c r="Q18"/>
  <c r="N28"/>
  <c r="Q28"/>
  <c r="G28"/>
  <c r="J28"/>
  <c r="N29"/>
  <c r="Q29"/>
  <c r="G29"/>
  <c r="J29"/>
  <c r="N30"/>
  <c r="Q30"/>
  <c r="G30"/>
  <c r="J30"/>
  <c r="R30"/>
  <c r="N31"/>
  <c r="Q31"/>
  <c r="G31"/>
  <c r="J31"/>
  <c r="R31"/>
  <c r="G32"/>
  <c r="J32"/>
  <c r="N33"/>
  <c r="Q33"/>
  <c r="G33"/>
  <c r="J33"/>
  <c r="R33"/>
  <c r="N34"/>
  <c r="Q34"/>
  <c r="G34"/>
  <c r="J34"/>
  <c r="R34"/>
  <c r="N35"/>
  <c r="Q35"/>
  <c r="G35"/>
  <c r="J35"/>
  <c r="N36"/>
  <c r="Q36"/>
  <c r="G36"/>
  <c r="J36"/>
  <c r="N37"/>
  <c r="Q37"/>
  <c r="G37"/>
  <c r="J37"/>
  <c r="G20"/>
  <c r="G21"/>
  <c r="G22"/>
  <c r="J22"/>
  <c r="G23"/>
  <c r="G24"/>
  <c r="J24"/>
  <c r="G16"/>
  <c r="J16"/>
  <c r="J20"/>
  <c r="R20"/>
  <c r="J21"/>
  <c r="J23"/>
  <c r="N20"/>
  <c r="Q20"/>
  <c r="N21"/>
  <c r="N22"/>
  <c r="Q22"/>
  <c r="N23"/>
  <c r="N24"/>
  <c r="Q24"/>
  <c r="N16"/>
  <c r="Q16"/>
  <c r="R16"/>
  <c r="Q21"/>
  <c r="R21"/>
  <c r="Q23"/>
  <c r="R23"/>
  <c r="G10"/>
  <c r="G11"/>
  <c r="J11"/>
  <c r="G12"/>
  <c r="G13"/>
  <c r="J13"/>
  <c r="G14"/>
  <c r="J14"/>
  <c r="G9"/>
  <c r="J10"/>
  <c r="N10"/>
  <c r="Q10"/>
  <c r="N11"/>
  <c r="Q11"/>
  <c r="J12"/>
  <c r="N12"/>
  <c r="Q12"/>
  <c r="N13"/>
  <c r="Q13"/>
  <c r="N14"/>
  <c r="Q14"/>
  <c r="J9"/>
  <c r="N9"/>
  <c r="Q9"/>
  <c r="B4" i="6"/>
  <c r="B3"/>
  <c r="E4"/>
  <c r="E3"/>
  <c r="F71"/>
  <c r="E72"/>
  <c r="E71"/>
  <c r="E73"/>
  <c r="E74"/>
  <c r="D71"/>
  <c r="F75"/>
  <c r="E76"/>
  <c r="E78"/>
  <c r="D75"/>
  <c r="F80"/>
  <c r="E81"/>
  <c r="E82"/>
  <c r="E83"/>
  <c r="E84"/>
  <c r="E80"/>
  <c r="D80"/>
  <c r="F90"/>
  <c r="F85"/>
  <c r="F96"/>
  <c r="E86"/>
  <c r="E87"/>
  <c r="E88"/>
  <c r="E89"/>
  <c r="E91"/>
  <c r="E92"/>
  <c r="E93"/>
  <c r="E94"/>
  <c r="D90"/>
  <c r="D85"/>
  <c r="F56"/>
  <c r="F52"/>
  <c r="E95"/>
  <c r="C56"/>
  <c r="C52"/>
  <c r="C66"/>
  <c r="D56"/>
  <c r="D52"/>
  <c r="D66"/>
  <c r="E68"/>
  <c r="C90"/>
  <c r="C85"/>
  <c r="C71"/>
  <c r="C75"/>
  <c r="C80"/>
  <c r="D16"/>
  <c r="C16"/>
  <c r="F103"/>
  <c r="F104"/>
  <c r="F102"/>
  <c r="E54"/>
  <c r="E55"/>
  <c r="E56"/>
  <c r="E57"/>
  <c r="E58"/>
  <c r="E59"/>
  <c r="E60"/>
  <c r="E61"/>
  <c r="E62"/>
  <c r="E63"/>
  <c r="E64"/>
  <c r="E65"/>
  <c r="E77"/>
  <c r="E79"/>
  <c r="E52"/>
  <c r="E53"/>
  <c r="C24"/>
  <c r="C38"/>
  <c r="E12"/>
  <c r="E13"/>
  <c r="E14"/>
  <c r="E15"/>
  <c r="E9"/>
  <c r="E29"/>
  <c r="E27"/>
  <c r="E25"/>
  <c r="E26"/>
  <c r="E24"/>
  <c r="E28"/>
  <c r="E30"/>
  <c r="E31"/>
  <c r="E37"/>
  <c r="E36"/>
  <c r="E35"/>
  <c r="E34"/>
  <c r="E33"/>
  <c r="E42"/>
  <c r="E40"/>
  <c r="E39"/>
  <c r="E41"/>
  <c r="E32"/>
  <c r="E21"/>
  <c r="C11"/>
  <c r="C19"/>
  <c r="C33"/>
  <c r="D24"/>
  <c r="D43"/>
  <c r="D44"/>
  <c r="D33"/>
  <c r="D38"/>
  <c r="D11"/>
  <c r="D19"/>
  <c r="E20"/>
  <c r="D105"/>
  <c r="E105"/>
  <c r="C105"/>
  <c r="E17"/>
  <c r="E18"/>
  <c r="I5" i="7"/>
  <c r="I4"/>
  <c r="B5"/>
  <c r="B4"/>
  <c r="I13"/>
  <c r="I14"/>
  <c r="I15"/>
  <c r="I16"/>
  <c r="F17"/>
  <c r="I17"/>
  <c r="G17"/>
  <c r="H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65"/>
  <c r="F64"/>
  <c r="F63"/>
  <c r="F78"/>
  <c r="F60"/>
  <c r="F59"/>
  <c r="F58"/>
  <c r="F57"/>
  <c r="F56"/>
  <c r="F55"/>
  <c r="F54"/>
  <c r="F53"/>
  <c r="F52"/>
  <c r="F51"/>
  <c r="F50"/>
  <c r="F49"/>
  <c r="F48"/>
  <c r="F47"/>
  <c r="F61"/>
  <c r="F46"/>
  <c r="F43"/>
  <c r="F42"/>
  <c r="F41"/>
  <c r="F40"/>
  <c r="F39"/>
  <c r="F38"/>
  <c r="F37"/>
  <c r="F36"/>
  <c r="F35"/>
  <c r="F34"/>
  <c r="F33"/>
  <c r="F32"/>
  <c r="F31"/>
  <c r="F30"/>
  <c r="F29"/>
  <c r="F44"/>
  <c r="F13"/>
  <c r="F14"/>
  <c r="F27"/>
  <c r="F15"/>
  <c r="F16"/>
  <c r="F17"/>
  <c r="F18"/>
  <c r="F20"/>
  <c r="F21"/>
  <c r="F22"/>
  <c r="F23"/>
  <c r="F24"/>
  <c r="F25"/>
  <c r="F26"/>
  <c r="C148"/>
  <c r="C114"/>
  <c r="C97"/>
  <c r="F148"/>
  <c r="E148"/>
  <c r="F131"/>
  <c r="E131"/>
  <c r="F114"/>
  <c r="E114"/>
  <c r="F97"/>
  <c r="E97"/>
  <c r="E149"/>
  <c r="C27"/>
  <c r="C78"/>
  <c r="C61"/>
  <c r="C44"/>
  <c r="E78"/>
  <c r="E61"/>
  <c r="E44"/>
  <c r="E27"/>
  <c r="E79"/>
  <c r="C79"/>
  <c r="R24" i="5"/>
  <c r="N25"/>
  <c r="Q25"/>
  <c r="R22"/>
  <c r="R25"/>
  <c r="N17"/>
  <c r="C43" i="3"/>
  <c r="C45"/>
  <c r="D43"/>
  <c r="D45"/>
  <c r="J38" i="5"/>
  <c r="R37"/>
  <c r="R35"/>
  <c r="R29"/>
  <c r="N38"/>
  <c r="Q38"/>
  <c r="C149" i="8"/>
  <c r="E11" i="6"/>
  <c r="C43"/>
  <c r="C44"/>
  <c r="E66"/>
  <c r="R9" i="5"/>
  <c r="R13"/>
  <c r="R11"/>
  <c r="L21" i="4"/>
  <c r="F149" i="8"/>
  <c r="I26" i="7"/>
  <c r="E38" i="6"/>
  <c r="F105"/>
  <c r="E16"/>
  <c r="C96"/>
  <c r="C97"/>
  <c r="F66"/>
  <c r="D96"/>
  <c r="D97"/>
  <c r="E90"/>
  <c r="E85"/>
  <c r="E96"/>
  <c r="E97"/>
  <c r="E75"/>
  <c r="R14" i="5"/>
  <c r="R12"/>
  <c r="R10"/>
  <c r="R36"/>
  <c r="N32"/>
  <c r="Q32"/>
  <c r="R32"/>
  <c r="R28"/>
  <c r="R19"/>
  <c r="I29" i="4"/>
  <c r="I32"/>
  <c r="E15"/>
  <c r="D15"/>
  <c r="D29"/>
  <c r="D32"/>
  <c r="H28" i="2"/>
  <c r="H33"/>
  <c r="G28"/>
  <c r="G33"/>
  <c r="G34"/>
  <c r="D33"/>
  <c r="M15" i="4"/>
  <c r="L16"/>
  <c r="H36" i="1"/>
  <c r="H94"/>
  <c r="J15" i="4"/>
  <c r="J29"/>
  <c r="J32"/>
  <c r="G36" i="1"/>
  <c r="G94"/>
  <c r="F29" i="4"/>
  <c r="F32"/>
  <c r="D93" i="1"/>
  <c r="D55"/>
  <c r="E43" i="6"/>
  <c r="R38" i="5"/>
  <c r="F79" i="8"/>
  <c r="E19" i="6"/>
  <c r="F97"/>
  <c r="P40" i="5"/>
  <c r="L40"/>
  <c r="H40"/>
  <c r="F40"/>
  <c r="G27"/>
  <c r="J27"/>
  <c r="D40"/>
  <c r="E29" i="4"/>
  <c r="E32"/>
  <c r="C55" i="1"/>
  <c r="C15" i="4"/>
  <c r="L15"/>
  <c r="L11"/>
  <c r="O40" i="5"/>
  <c r="M40"/>
  <c r="N27"/>
  <c r="Q27"/>
  <c r="K40"/>
  <c r="I40"/>
  <c r="G17"/>
  <c r="E40"/>
  <c r="R15"/>
  <c r="L17" i="4"/>
  <c r="L12"/>
  <c r="M29"/>
  <c r="M32"/>
  <c r="C93" i="1"/>
  <c r="N40" i="5"/>
  <c r="Q17"/>
  <c r="Q40"/>
  <c r="D34" i="2"/>
  <c r="D94" i="1"/>
  <c r="D30" i="2"/>
  <c r="H30"/>
  <c r="C30"/>
  <c r="G30"/>
  <c r="H34"/>
  <c r="H39"/>
  <c r="D39"/>
  <c r="D42"/>
  <c r="G40" i="5"/>
  <c r="J17"/>
  <c r="C94" i="1"/>
  <c r="C34" i="2"/>
  <c r="G39"/>
  <c r="C39"/>
  <c r="C29" i="4"/>
  <c r="R27" i="5"/>
  <c r="E44" i="6"/>
  <c r="D41" i="2"/>
  <c r="H42"/>
  <c r="H41"/>
  <c r="G42"/>
  <c r="C41"/>
  <c r="C32" i="4"/>
  <c r="L32"/>
  <c r="L29"/>
  <c r="J40" i="5"/>
  <c r="R17"/>
  <c r="R40"/>
  <c r="G41" i="2"/>
  <c r="C42"/>
</calcChain>
</file>

<file path=xl/sharedStrings.xml><?xml version="1.0" encoding="utf-8"?>
<sst xmlns="http://schemas.openxmlformats.org/spreadsheetml/2006/main" count="1070" uniqueCount="881">
  <si>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</si>
  <si>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</si>
  <si>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</si>
  <si>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</si>
  <si>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</si>
  <si>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</si>
  <si>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</si>
  <si>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</si>
  <si>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</si>
  <si>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</si>
  <si>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</si>
  <si>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</si>
  <si>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</si>
  <si>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</si>
  <si>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</si>
  <si>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</si>
  <si>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</si>
  <si>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</si>
  <si>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</si>
  <si>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</si>
  <si>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</si>
  <si>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</si>
  <si>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</si>
  <si>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</si>
  <si>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</si>
  <si>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</si>
  <si>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</si>
  <si>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</si>
  <si>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</si>
  <si>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</si>
  <si>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</si>
  <si>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</si>
  <si>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</si>
  <si>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</si>
  <si>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</si>
  <si>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</si>
  <si>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</si>
  <si>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</si>
  <si>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</si>
  <si>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</si>
  <si>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</si>
  <si>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</si>
  <si>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</si>
  <si>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</si>
  <si>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</si>
  <si>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</si>
  <si>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</si>
  <si>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</si>
  <si>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</si>
  <si>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</si>
  <si>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</si>
  <si>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</si>
  <si>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</si>
  <si>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</si>
  <si>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</si>
  <si>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</si>
  <si>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</si>
  <si>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</si>
  <si>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</si>
  <si>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</si>
  <si>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</si>
  <si>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</si>
  <si>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</si>
  <si>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</si>
  <si>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</si>
  <si>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</si>
  <si>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</si>
  <si>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</si>
  <si>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</si>
  <si>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</si>
  <si>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</si>
  <si>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</si>
  <si>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</si>
  <si>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</si>
  <si>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</si>
  <si>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</si>
  <si>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</si>
  <si>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</si>
  <si>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</si>
  <si>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</si>
  <si>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</si>
  <si>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</si>
  <si>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</si>
  <si>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</si>
  <si>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</si>
  <si>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</si>
  <si>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</si>
  <si>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</si>
  <si>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</si>
  <si>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</si>
  <si>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</si>
  <si>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</si>
  <si>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</si>
  <si>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</si>
  <si>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</si>
  <si>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</si>
  <si>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</si>
  <si>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</si>
  <si>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</si>
  <si>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</si>
  <si>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</si>
  <si>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</si>
  <si>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</si>
  <si>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</si>
  <si>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</si>
  <si>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</si>
  <si>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</si>
  <si>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</si>
  <si>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</si>
  <si>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</si>
  <si>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</si>
  <si>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</si>
  <si>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</si>
  <si>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</si>
  <si>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</si>
  <si>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</si>
  <si>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</si>
  <si>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</si>
  <si>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</si>
  <si>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</si>
  <si>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</si>
  <si>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</si>
  <si>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</si>
  <si>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</si>
  <si>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</si>
  <si>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</si>
  <si>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</si>
  <si>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</si>
  <si>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</si>
  <si>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</si>
  <si>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</si>
  <si>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</si>
  <si>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</si>
  <si>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</si>
  <si>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</si>
  <si>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</si>
  <si>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</si>
  <si>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</si>
  <si>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</si>
  <si>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</si>
  <si>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</si>
  <si>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</si>
  <si>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</si>
  <si>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</si>
  <si>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</si>
  <si>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</si>
  <si>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</si>
  <si>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</si>
  <si>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</si>
  <si>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</si>
  <si>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</si>
  <si>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</si>
  <si>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</si>
  <si>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</si>
  <si>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</si>
  <si>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</si>
  <si>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</si>
  <si>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</si>
  <si>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</si>
  <si>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</si>
  <si>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</si>
  <si>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</si>
  <si>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</si>
  <si>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</si>
  <si>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</si>
  <si>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</si>
  <si>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</si>
  <si>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</si>
  <si>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</si>
  <si>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</si>
  <si>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</si>
  <si>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</si>
  <si>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</si>
  <si>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</si>
  <si>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</si>
  <si>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</si>
  <si>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</si>
  <si>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</si>
  <si>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</si>
  <si>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</si>
  <si>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</si>
  <si>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</si>
  <si>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</si>
  <si>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</si>
  <si>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</si>
  <si>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</si>
  <si>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</si>
  <si>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</si>
  <si>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</si>
  <si>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</si>
  <si>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</si>
  <si>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</si>
  <si>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</si>
  <si>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</si>
  <si>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</si>
  <si>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</si>
  <si>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</si>
  <si>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</si>
  <si>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</si>
  <si>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</si>
  <si>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</si>
  <si>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</si>
  <si>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</si>
  <si>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</si>
  <si>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</si>
  <si>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</si>
  <si>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</si>
  <si>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</si>
  <si>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</si>
  <si>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</si>
  <si>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</si>
  <si>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</si>
  <si>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</si>
  <si>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</si>
  <si>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</si>
  <si>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</si>
  <si>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</si>
  <si>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</si>
  <si>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</si>
  <si>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</si>
  <si>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</si>
  <si>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</si>
  <si>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</si>
  <si>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</si>
  <si>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</si>
  <si>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</si>
  <si>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</si>
  <si>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</si>
  <si>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</si>
  <si>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</si>
  <si>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</si>
  <si>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</si>
  <si>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</si>
  <si>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</si>
  <si>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</si>
  <si>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</si>
  <si>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</si>
  <si>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</si>
  <si>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</si>
  <si>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</si>
  <si>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</si>
  <si>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</si>
  <si>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</si>
  <si>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</si>
  <si>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</si>
  <si>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</si>
  <si>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</si>
  <si>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</si>
  <si>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</si>
  <si>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</si>
  <si>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</si>
  <si>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</si>
  <si>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</si>
  <si>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</si>
  <si>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</si>
  <si>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</si>
  <si>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</si>
  <si>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</si>
  <si>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</si>
  <si>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</si>
  <si>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</si>
  <si>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</si>
  <si>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</si>
  <si>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</si>
  <si>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</si>
  <si>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</si>
  <si>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</si>
  <si>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</si>
  <si>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</si>
  <si>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</si>
  <si>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</si>
  <si>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</si>
  <si>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</si>
  <si>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</si>
  <si>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</si>
  <si>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</si>
  <si>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</si>
  <si>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</si>
  <si>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</si>
  <si>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</si>
  <si>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</si>
  <si>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</si>
  <si>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</si>
  <si>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</si>
  <si>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</si>
  <si>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</si>
  <si>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</si>
  <si>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</si>
  <si>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</si>
  <si>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</si>
  <si>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</si>
  <si>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</si>
  <si>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</si>
  <si>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</si>
  <si>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</si>
  <si>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</si>
  <si>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</si>
  <si>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</si>
  <si>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</si>
  <si>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</si>
  <si>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</si>
  <si>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</si>
  <si>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</si>
  <si>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</si>
  <si>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</si>
  <si>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</si>
  <si>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</si>
  <si>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</si>
  <si>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</si>
  <si>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</si>
  <si>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</si>
  <si>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</si>
  <si>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</si>
  <si>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</si>
  <si>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</si>
  <si>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</si>
  <si>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</si>
  <si>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</si>
  <si>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</si>
  <si>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</si>
  <si>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</si>
  <si>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</si>
  <si>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</si>
  <si>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</si>
  <si>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</si>
  <si>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</si>
  <si>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</si>
  <si>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</si>
  <si>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</si>
  <si>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</si>
  <si>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</si>
  <si>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</si>
  <si>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</si>
  <si>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</si>
  <si>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</si>
  <si>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</si>
  <si>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</si>
  <si>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</si>
  <si>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</si>
  <si>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</si>
  <si>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</si>
  <si>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</si>
  <si>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</si>
  <si>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</si>
  <si>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</si>
  <si>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</si>
  <si>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</si>
  <si>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</si>
  <si>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</si>
  <si>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</si>
  <si>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</si>
  <si>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</si>
  <si>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</si>
  <si>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</si>
  <si>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</si>
  <si>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</si>
  <si>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</si>
  <si>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</si>
  <si>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</si>
  <si>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</si>
  <si>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</si>
  <si>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</si>
  <si>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</si>
  <si>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</si>
  <si>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</si>
  <si>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</si>
  <si>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</si>
  <si>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</si>
  <si>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</si>
  <si>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</si>
  <si>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</si>
  <si>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</si>
  <si>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</si>
  <si>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</si>
  <si>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</si>
  <si>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</si>
  <si>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</si>
  <si>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</si>
  <si>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</si>
  <si>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</si>
  <si>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</si>
  <si>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</si>
  <si>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</si>
  <si>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</si>
  <si>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</si>
  <si>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</si>
  <si>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</si>
  <si>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</si>
  <si>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</si>
  <si>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</si>
  <si>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</si>
  <si>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</si>
  <si>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</si>
  <si>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</si>
  <si>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</si>
  <si>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</si>
  <si>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</si>
  <si>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</si>
  <si>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</si>
  <si>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</si>
  <si>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</si>
  <si>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</si>
  <si>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</si>
  <si>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</si>
  <si>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</si>
  <si>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</si>
  <si>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</si>
  <si>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</si>
  <si>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</si>
  <si>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</si>
  <si>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</si>
  <si>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</si>
  <si>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</si>
  <si>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</si>
  <si>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</si>
  <si>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</si>
  <si>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</si>
  <si>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</si>
  <si>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</si>
  <si>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</si>
  <si>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</si>
  <si>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</si>
  <si>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</si>
  <si>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</si>
  <si>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</si>
  <si>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</si>
  <si>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</si>
  <si>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</si>
  <si>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</si>
  <si>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</si>
  <si>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</si>
  <si>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</si>
  <si>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</si>
  <si>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</si>
  <si>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</si>
  <si>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</si>
  <si>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</si>
  <si>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</si>
  <si>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</si>
  <si>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</si>
  <si>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</si>
  <si>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</si>
  <si>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</si>
  <si>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</si>
  <si>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</si>
  <si>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</si>
  <si>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</si>
  <si>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</si>
  <si>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</si>
  <si>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</si>
  <si>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</si>
  <si>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</si>
  <si>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</si>
  <si>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</si>
  <si>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</si>
  <si>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</si>
  <si>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</si>
  <si>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</si>
  <si>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</si>
  <si>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</si>
  <si>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</si>
  <si>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</si>
  <si>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</si>
  <si>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</si>
  <si>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</si>
  <si>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</si>
  <si>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</si>
  <si>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</si>
  <si>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</si>
  <si>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</si>
  <si>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</si>
  <si>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</si>
  <si>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</si>
  <si>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</si>
  <si>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</si>
  <si>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</si>
  <si>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</si>
  <si>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</si>
  <si>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</si>
  <si>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</si>
  <si>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</si>
  <si>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</si>
  <si>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</si>
  <si>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</si>
  <si>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</si>
  <si>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</si>
  <si>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</si>
  <si>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</si>
  <si>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</si>
  <si>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</si>
  <si>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</si>
  <si>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</si>
  <si>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</si>
  <si>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</si>
  <si>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</si>
  <si>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</si>
  <si>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</si>
  <si>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</si>
  <si>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</si>
  <si>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</si>
  <si>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</si>
  <si>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</si>
  <si>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</si>
  <si>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</si>
  <si>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</si>
  <si>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</si>
  <si>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</si>
  <si>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</si>
  <si>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</si>
  <si>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</si>
  <si>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</si>
  <si>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</si>
  <si>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</si>
  <si>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</si>
  <si>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</si>
  <si>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</si>
  <si>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</si>
  <si>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</si>
  <si>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</si>
  <si>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</si>
  <si>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</si>
  <si>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</si>
  <si>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</si>
  <si>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</si>
  <si>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</si>
  <si>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</si>
  <si>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</si>
  <si>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</si>
  <si>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</si>
  <si>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</si>
  <si>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</si>
  <si>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</si>
  <si>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</si>
  <si>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</si>
  <si>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</si>
  <si>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</si>
  <si>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</si>
  <si>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</si>
  <si>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</si>
  <si>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</si>
  <si>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</si>
  <si>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</si>
  <si>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</si>
  <si>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</si>
  <si>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</si>
  <si>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</si>
  <si>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</si>
  <si>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</si>
  <si>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</si>
  <si>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</si>
  <si>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</si>
  <si>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</si>
  <si>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</si>
  <si>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</si>
  <si>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</si>
  <si>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</si>
  <si>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</si>
  <si>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</si>
  <si>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</si>
  <si>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</si>
  <si>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</si>
  <si>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</si>
  <si>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</si>
  <si>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</si>
  <si>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</si>
  <si>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</si>
  <si>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</si>
  <si>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</si>
  <si>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</si>
  <si>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</si>
  <si>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</si>
  <si>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</si>
  <si>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</si>
  <si>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</si>
  <si>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</si>
  <si>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</si>
  <si>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</si>
  <si>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</si>
  <si>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</si>
  <si>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</si>
  <si>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</si>
  <si>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</si>
  <si>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</si>
  <si>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</si>
  <si>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</si>
  <si>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</si>
  <si>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</si>
  <si>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</si>
  <si>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</si>
  <si>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</si>
  <si>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</si>
  <si>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</si>
  <si>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</si>
  <si>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</si>
  <si>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</si>
  <si>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</si>
  <si>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</si>
  <si>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</si>
  <si>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</si>
  <si>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</si>
  <si>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</si>
  <si>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</si>
  <si>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</si>
  <si>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</si>
  <si>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</si>
  <si>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</si>
  <si>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</si>
  <si>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</si>
  <si>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</si>
  <si>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</si>
  <si>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</si>
  <si>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</si>
  <si>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</si>
  <si>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</si>
  <si>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</si>
  <si>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</si>
  <si>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</si>
  <si>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</si>
  <si>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</si>
  <si>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</si>
  <si>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</si>
  <si>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</si>
  <si>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</si>
  <si>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</si>
  <si>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</si>
  <si>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</si>
  <si>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</si>
  <si>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</si>
  <si>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</si>
  <si>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</si>
  <si>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</si>
  <si>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</si>
  <si>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</si>
  <si>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</si>
  <si>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</si>
  <si>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</si>
  <si>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</si>
  <si>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</si>
  <si>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</si>
  <si>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</si>
  <si>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</si>
  <si>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</si>
  <si>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</si>
  <si>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</si>
  <si>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</si>
  <si>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</si>
  <si>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</si>
  <si>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</si>
  <si>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</si>
  <si>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</si>
  <si>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</si>
  <si>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</si>
  <si>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</si>
  <si>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</si>
  <si>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</si>
  <si>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</si>
  <si>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</si>
  <si>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</si>
  <si>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</si>
  <si>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</si>
  <si>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</si>
  <si>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</si>
  <si>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</si>
  <si>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</si>
  <si>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</si>
  <si>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</si>
  <si>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</si>
  <si>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</si>
  <si>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</si>
  <si>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</si>
  <si>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</si>
  <si>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</si>
  <si>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</si>
  <si>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</si>
  <si>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</si>
  <si>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</si>
  <si>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</si>
  <si>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</si>
  <si>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</si>
  <si>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</si>
  <si>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</si>
  <si>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</si>
  <si>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</si>
  <si>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</si>
  <si>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</si>
  <si>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</si>
  <si>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</si>
  <si>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</si>
  <si>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</si>
  <si>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</si>
  <si>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</si>
  <si>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</si>
  <si>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</si>
  <si>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</si>
  <si>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</si>
  <si>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</si>
  <si>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</si>
  <si>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</si>
  <si>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</si>
  <si>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</si>
  <si>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</si>
  <si>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</si>
  <si>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</si>
  <si>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</si>
  <si>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</si>
  <si>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</si>
  <si>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</si>
  <si>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</si>
  <si>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</si>
  <si>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</si>
  <si>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</si>
  <si>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</si>
  <si>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</si>
  <si>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</si>
  <si>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</si>
  <si>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</si>
  <si>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</si>
  <si>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</si>
  <si>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</si>
  <si>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</si>
  <si>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</si>
  <si>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</si>
  <si>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</si>
  <si>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</si>
  <si>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</si>
  <si>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</si>
  <si>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</si>
  <si>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</si>
  <si>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</si>
  <si>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</si>
  <si>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</si>
  <si>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</si>
  <si>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</si>
  <si>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</si>
  <si>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</si>
  <si>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</si>
  <si>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</si>
  <si>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</si>
  <si>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</si>
  <si>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</si>
  <si>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</si>
  <si>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</si>
  <si>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</si>
  <si>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</si>
  <si>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</si>
  <si>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</si>
  <si>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</si>
  <si>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</si>
  <si>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</si>
  <si>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</si>
  <si>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</si>
  <si>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</si>
  <si>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</si>
  <si>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</si>
  <si>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</si>
  <si>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</si>
  <si>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</si>
  <si>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</si>
  <si>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</si>
  <si>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</si>
  <si>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</si>
  <si>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</si>
  <si>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</si>
  <si>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</si>
  <si>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</si>
  <si>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</si>
  <si>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</si>
  <si>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</si>
  <si>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</si>
  <si>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</si>
  <si>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</si>
  <si>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</si>
  <si>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</si>
  <si>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</si>
  <si>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</si>
  <si>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</si>
  <si>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</si>
  <si>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</si>
  <si>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</si>
  <si>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</si>
  <si>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</si>
  <si>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</si>
  <si>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</si>
  <si>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</si>
  <si>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</si>
  <si>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</si>
  <si>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</si>
  <si>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</si>
  <si>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</si>
  <si>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</si>
  <si>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</si>
  <si>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</si>
  <si>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</si>
  <si>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</si>
  <si>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</si>
  <si>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</si>
  <si>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</si>
  <si>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</si>
  <si>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</si>
  <si>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</si>
  <si>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</si>
  <si>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</si>
  <si>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</si>
  <si>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</si>
  <si>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</si>
  <si>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</si>
  <si>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</si>
  <si>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</si>
  <si>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</si>
  <si>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</si>
  <si>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</si>
  <si>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</si>
  <si>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</si>
  <si>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</si>
  <si>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</si>
  <si>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</si>
  <si>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</si>
  <si>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</si>
  <si>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</si>
  <si>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</si>
  <si>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</si>
  <si>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</si>
  <si>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</si>
  <si>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</si>
  <si>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</si>
  <si>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</si>
  <si>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</si>
  <si>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</si>
  <si>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</si>
  <si>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</si>
  <si>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</si>
  <si>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</si>
  <si>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</si>
  <si>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</si>
  <si>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</si>
  <si>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</si>
  <si>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</si>
  <si>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</si>
  <si>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</si>
  <si>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</si>
  <si>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</si>
  <si>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</si>
  <si>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</si>
  <si>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</si>
  <si>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</si>
  <si>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</si>
  <si>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</si>
  <si>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</si>
  <si>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</si>
  <si>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</si>
  <si>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</si>
  <si>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</si>
  <si>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</si>
  <si>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</si>
  <si>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</si>
  <si>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</si>
  <si>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</si>
  <si>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</si>
  <si>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</si>
  <si>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УМБАЛ "СВЕТИ ГЕОРГИ" ЕАД</t>
  </si>
  <si>
    <t>КОНСОЛИДИРАН</t>
  </si>
  <si>
    <t>01.01.2016-30.06.2016</t>
  </si>
  <si>
    <t>Дата на съставяне: 16.08.2016 г.</t>
  </si>
  <si>
    <t>Съставител: Марияна Александрова Гешева</t>
  </si>
  <si>
    <t>Ръководител: проф.д-р Карен Бриянов Джамбазов, д.м.</t>
  </si>
  <si>
    <t>Марияна Александрова Гешева</t>
  </si>
  <si>
    <t>проф.д-р Карен Бриянов Джамбазов, д.м.</t>
  </si>
  <si>
    <t xml:space="preserve">Дата на съставяне:             16.08.2016 г.                          </t>
  </si>
  <si>
    <t xml:space="preserve">Ръководител: </t>
  </si>
  <si>
    <t xml:space="preserve">Дата  на съставяне: 16.08.2016 г.                                                                                                                                </t>
  </si>
  <si>
    <t>проф.д-р Карен Джамбазов, д.м.</t>
  </si>
  <si>
    <t xml:space="preserve"> Ръководител</t>
  </si>
  <si>
    <t xml:space="preserve">Дата на съставяне: 16.08.2016 г.                    </t>
  </si>
  <si>
    <t>Ръководител: проф.д-р Карен Джамбазов, д.м.</t>
  </si>
  <si>
    <t>Дата на съставяне:16.08.2016 г.</t>
  </si>
  <si>
    <t>Марияна Гешева</t>
  </si>
  <si>
    <t>Съставител:   Марияна Александрова Гешева</t>
  </si>
  <si>
    <t>проф.д-р К.Джамбазов, д.м.</t>
  </si>
  <si>
    <t>1. ДКЦ Свети Георги ЕООД</t>
  </si>
  <si>
    <t>2. ТМ Свети Георги ЕООД</t>
  </si>
  <si>
    <t xml:space="preserve">3. ДЗЗД ЦТЗЗТЕХ Свети Георги 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</si>
</sst>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abSelected="1" workbookViewId="0">
      <selection activeCell="B57" sqref="B57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2" t="s">
        <v>859</v>
      </c>
      <c r="F3" s="217" t="s">
        <v>2</v>
      </c>
      <c r="G3" s="172"/>
      <c r="H3" s="461">
        <v>115576405</v>
      </c>
    </row>
    <row r="4" spans="1:8" ht="15">
      <c r="A4" s="576" t="s">
        <v>3</v>
      </c>
      <c r="B4" s="582"/>
      <c r="C4" s="582"/>
      <c r="D4" s="582"/>
      <c r="E4" s="504" t="s">
        <v>860</v>
      </c>
      <c r="F4" s="578" t="s">
        <v>4</v>
      </c>
      <c r="G4" s="579"/>
      <c r="H4" s="461" t="s">
        <v>159</v>
      </c>
    </row>
    <row r="5" spans="1:8" ht="15">
      <c r="A5" s="576" t="s">
        <v>5</v>
      </c>
      <c r="B5" s="577"/>
      <c r="C5" s="577"/>
      <c r="D5" s="577"/>
      <c r="E5" s="505" t="s">
        <v>861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6698</v>
      </c>
      <c r="D11" s="151">
        <v>6647</v>
      </c>
      <c r="E11" s="237" t="s">
        <v>22</v>
      </c>
      <c r="F11" s="242" t="s">
        <v>23</v>
      </c>
      <c r="G11" s="152">
        <v>50167</v>
      </c>
      <c r="H11" s="152">
        <v>27300</v>
      </c>
    </row>
    <row r="12" spans="1:8" ht="15">
      <c r="A12" s="235" t="s">
        <v>24</v>
      </c>
      <c r="B12" s="241" t="s">
        <v>25</v>
      </c>
      <c r="C12" s="151">
        <v>28097</v>
      </c>
      <c r="D12" s="151">
        <v>28203</v>
      </c>
      <c r="E12" s="237" t="s">
        <v>26</v>
      </c>
      <c r="F12" s="242" t="s">
        <v>27</v>
      </c>
      <c r="G12" s="153">
        <v>50167</v>
      </c>
      <c r="H12" s="153">
        <v>27300</v>
      </c>
    </row>
    <row r="13" spans="1:8" ht="15">
      <c r="A13" s="235" t="s">
        <v>28</v>
      </c>
      <c r="B13" s="241" t="s">
        <v>29</v>
      </c>
      <c r="C13" s="151">
        <v>36908</v>
      </c>
      <c r="D13" s="151">
        <v>15003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3204</v>
      </c>
      <c r="D14" s="151">
        <v>2892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373</v>
      </c>
      <c r="D15" s="151">
        <v>76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1805</v>
      </c>
      <c r="D16" s="151">
        <v>1604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4764</v>
      </c>
      <c r="D17" s="151">
        <v>3610</v>
      </c>
      <c r="E17" s="243" t="s">
        <v>46</v>
      </c>
      <c r="F17" s="245" t="s">
        <v>47</v>
      </c>
      <c r="G17" s="154">
        <f>G11+G14+G15+G16</f>
        <v>50167</v>
      </c>
      <c r="H17" s="154">
        <f>H11+H14+H15+H16</f>
        <v>27300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81849</v>
      </c>
      <c r="D19" s="155">
        <f>SUM(D11:D18)</f>
        <v>58035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>
        <v>20229</v>
      </c>
      <c r="H20" s="158">
        <v>20161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2240</v>
      </c>
      <c r="H21" s="156">
        <f>SUM(H22:H24)</f>
        <v>1824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>
        <v>1610</v>
      </c>
      <c r="H22" s="152">
        <v>1194</v>
      </c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783</v>
      </c>
      <c r="D24" s="151">
        <v>821</v>
      </c>
      <c r="E24" s="237" t="s">
        <v>72</v>
      </c>
      <c r="F24" s="242" t="s">
        <v>73</v>
      </c>
      <c r="G24" s="152">
        <v>630</v>
      </c>
      <c r="H24" s="152">
        <v>630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22469</v>
      </c>
      <c r="H25" s="154">
        <f>H19+H20+H21</f>
        <v>21985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783</v>
      </c>
      <c r="D27" s="155">
        <f>SUM(D23:D26)</f>
        <v>821</v>
      </c>
      <c r="E27" s="253" t="s">
        <v>83</v>
      </c>
      <c r="F27" s="242" t="s">
        <v>84</v>
      </c>
      <c r="G27" s="154">
        <f>SUM(G28:G30)</f>
        <v>-20732</v>
      </c>
      <c r="H27" s="154">
        <f>SUM(H28:H30)</f>
        <v>-24012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/>
      <c r="H28" s="152"/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f>-20679-53</f>
        <v>-20732</v>
      </c>
      <c r="H29" s="316">
        <f>-23947-65</f>
        <v>-24012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11</v>
      </c>
      <c r="H31" s="152">
        <v>3695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-20721</v>
      </c>
      <c r="H33" s="154">
        <f>H27+H31+H32</f>
        <v>-20317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848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51915</v>
      </c>
      <c r="H36" s="154">
        <f>H25+H17+H33</f>
        <v>28968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>
        <v>53</v>
      </c>
      <c r="H39" s="158">
        <v>65</v>
      </c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>
        <v>1357</v>
      </c>
      <c r="H46" s="152">
        <v>1357</v>
      </c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3500</v>
      </c>
      <c r="H48" s="152">
        <v>3531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4857</v>
      </c>
      <c r="H49" s="154">
        <f>SUM(H43:H48)</f>
        <v>4888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371</v>
      </c>
      <c r="H53" s="152">
        <v>388</v>
      </c>
    </row>
    <row r="54" spans="1:18" ht="15">
      <c r="A54" s="235" t="s">
        <v>166</v>
      </c>
      <c r="B54" s="249" t="s">
        <v>167</v>
      </c>
      <c r="C54" s="151">
        <v>10</v>
      </c>
      <c r="D54" s="151">
        <v>10</v>
      </c>
      <c r="E54" s="237" t="s">
        <v>168</v>
      </c>
      <c r="F54" s="245" t="s">
        <v>169</v>
      </c>
      <c r="G54" s="152">
        <v>3216</v>
      </c>
      <c r="H54" s="152">
        <v>3216</v>
      </c>
    </row>
    <row r="55" spans="1:18" ht="25.5">
      <c r="A55" s="269" t="s">
        <v>170</v>
      </c>
      <c r="B55" s="270" t="s">
        <v>171</v>
      </c>
      <c r="C55" s="155">
        <f>C19+C20+C21+C27+C32+C45+C51+C53+C54</f>
        <v>82642</v>
      </c>
      <c r="D55" s="155">
        <f>D19+D20+D21+D27+D32+D45+D51+D53+D54</f>
        <v>58866</v>
      </c>
      <c r="E55" s="237" t="s">
        <v>172</v>
      </c>
      <c r="F55" s="261" t="s">
        <v>173</v>
      </c>
      <c r="G55" s="154">
        <f>G49+G51+G52+G53+G54</f>
        <v>8444</v>
      </c>
      <c r="H55" s="154">
        <f>H49+H51+H52+H53+H54</f>
        <v>8492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6208</v>
      </c>
      <c r="D58" s="151">
        <v>6472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>
        <v>704</v>
      </c>
      <c r="D61" s="151">
        <v>704</v>
      </c>
      <c r="E61" s="243" t="s">
        <v>189</v>
      </c>
      <c r="F61" s="272" t="s">
        <v>190</v>
      </c>
      <c r="G61" s="154">
        <f>SUM(G62:G68)</f>
        <v>38538</v>
      </c>
      <c r="H61" s="154">
        <f>SUM(H62:H68)</f>
        <v>35561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>
        <v>584</v>
      </c>
      <c r="H63" s="152">
        <v>1083</v>
      </c>
      <c r="M63" s="157"/>
    </row>
    <row r="64" spans="1:18" ht="15">
      <c r="A64" s="235" t="s">
        <v>51</v>
      </c>
      <c r="B64" s="249" t="s">
        <v>199</v>
      </c>
      <c r="C64" s="155">
        <f>SUM(C58:C63)</f>
        <v>6912</v>
      </c>
      <c r="D64" s="155">
        <f>SUM(D58:D63)</f>
        <v>7176</v>
      </c>
      <c r="E64" s="237" t="s">
        <v>200</v>
      </c>
      <c r="F64" s="242" t="s">
        <v>201</v>
      </c>
      <c r="G64" s="152">
        <v>32366</v>
      </c>
      <c r="H64" s="152">
        <v>29493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>
        <v>850</v>
      </c>
      <c r="H65" s="152">
        <v>425</v>
      </c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3296</v>
      </c>
      <c r="H66" s="152">
        <v>3069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1030</v>
      </c>
      <c r="H67" s="152">
        <v>999</v>
      </c>
    </row>
    <row r="68" spans="1:18" ht="15">
      <c r="A68" s="235" t="s">
        <v>211</v>
      </c>
      <c r="B68" s="241" t="s">
        <v>212</v>
      </c>
      <c r="C68" s="151">
        <v>11805</v>
      </c>
      <c r="D68" s="151">
        <v>9769</v>
      </c>
      <c r="E68" s="237" t="s">
        <v>213</v>
      </c>
      <c r="F68" s="242" t="s">
        <v>214</v>
      </c>
      <c r="G68" s="152">
        <v>412</v>
      </c>
      <c r="H68" s="152">
        <v>492</v>
      </c>
    </row>
    <row r="69" spans="1:18" ht="15">
      <c r="A69" s="235" t="s">
        <v>215</v>
      </c>
      <c r="B69" s="241" t="s">
        <v>216</v>
      </c>
      <c r="C69" s="151">
        <v>141</v>
      </c>
      <c r="D69" s="151">
        <v>116</v>
      </c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2187</v>
      </c>
      <c r="H70" s="152">
        <v>2199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40725</v>
      </c>
      <c r="H71" s="161">
        <f>H59+H60+H61+H69+H70</f>
        <v>37760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11946</v>
      </c>
      <c r="D75" s="155">
        <f>SUM(D67:D74)</f>
        <v>9885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>
        <v>1828</v>
      </c>
      <c r="H76" s="152">
        <v>2397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42553</v>
      </c>
      <c r="H79" s="162">
        <f>H71+H74+H75+H76</f>
        <v>40157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15</v>
      </c>
      <c r="D87" s="151">
        <v>4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1419</v>
      </c>
      <c r="D88" s="151">
        <v>1720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>
        <v>31</v>
      </c>
      <c r="D89" s="151">
        <v>31</v>
      </c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1465</v>
      </c>
      <c r="D91" s="155">
        <f>SUM(D87:D90)</f>
        <v>1755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20323</v>
      </c>
      <c r="D93" s="155">
        <f>D64+D75+D84+D91+D92</f>
        <v>18816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102965</v>
      </c>
      <c r="D94" s="164">
        <f>D93+D55</f>
        <v>77682</v>
      </c>
      <c r="E94" s="449" t="s">
        <v>270</v>
      </c>
      <c r="F94" s="289" t="s">
        <v>271</v>
      </c>
      <c r="G94" s="165">
        <f>G36+G39+G55+G79</f>
        <v>102965</v>
      </c>
      <c r="H94" s="165">
        <f>H36+H39+H55+H79</f>
        <v>77682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849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862</v>
      </c>
      <c r="B98" s="432"/>
      <c r="C98" s="580" t="s">
        <v>863</v>
      </c>
      <c r="D98" s="580"/>
      <c r="E98" s="580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0" t="s">
        <v>864</v>
      </c>
      <c r="D100" s="581"/>
      <c r="E100" s="581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R366"/>
  <sheetViews>
    <sheetView topLeftCell="A22" workbookViewId="0">
      <selection sqref="A1:H5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5" t="str">
        <f ca="1">'справка №1-БАЛАНС'!E3</f>
        <v>УМБАЛ "СВЕТИ ГЕОРГИ" ЕАД</v>
      </c>
      <c r="C2" s="585"/>
      <c r="D2" s="585"/>
      <c r="E2" s="585"/>
      <c r="F2" s="587" t="s">
        <v>2</v>
      </c>
      <c r="G2" s="587"/>
      <c r="H2" s="526">
        <f ca="1">'справка №1-БАЛАНС'!H3</f>
        <v>115576405</v>
      </c>
    </row>
    <row r="3" spans="1:18" ht="15">
      <c r="A3" s="467" t="s">
        <v>274</v>
      </c>
      <c r="B3" s="585" t="str">
        <f ca="1">'справка №1-БАЛАНС'!E4</f>
        <v>КОНСОЛИДИРАН</v>
      </c>
      <c r="C3" s="585"/>
      <c r="D3" s="585"/>
      <c r="E3" s="585"/>
      <c r="F3" s="546" t="s">
        <v>4</v>
      </c>
      <c r="G3" s="527"/>
      <c r="H3" s="527" t="str">
        <f ca="1">'справка №1-БАЛАНС'!H4</f>
        <v xml:space="preserve"> </v>
      </c>
    </row>
    <row r="4" spans="1:18" ht="17.25" customHeight="1">
      <c r="A4" s="467" t="s">
        <v>5</v>
      </c>
      <c r="B4" s="586" t="str">
        <f ca="1">'справка №1-БАЛАНС'!E5</f>
        <v>01.01.2016-30.06.2016</v>
      </c>
      <c r="C4" s="586"/>
      <c r="D4" s="586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29642</v>
      </c>
      <c r="D9" s="46">
        <v>27195</v>
      </c>
      <c r="E9" s="298" t="s">
        <v>284</v>
      </c>
      <c r="F9" s="549" t="s">
        <v>285</v>
      </c>
      <c r="G9" s="550"/>
      <c r="H9" s="550"/>
    </row>
    <row r="10" spans="1:18">
      <c r="A10" s="298" t="s">
        <v>286</v>
      </c>
      <c r="B10" s="299" t="s">
        <v>287</v>
      </c>
      <c r="C10" s="46">
        <v>1885</v>
      </c>
      <c r="D10" s="46">
        <v>1564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3407</v>
      </c>
      <c r="D11" s="46">
        <v>2902</v>
      </c>
      <c r="E11" s="300" t="s">
        <v>292</v>
      </c>
      <c r="F11" s="549" t="s">
        <v>293</v>
      </c>
      <c r="G11" s="550">
        <v>61530</v>
      </c>
      <c r="H11" s="550">
        <v>57519</v>
      </c>
    </row>
    <row r="12" spans="1:18">
      <c r="A12" s="298" t="s">
        <v>294</v>
      </c>
      <c r="B12" s="299" t="s">
        <v>295</v>
      </c>
      <c r="C12" s="46">
        <v>22443</v>
      </c>
      <c r="D12" s="46">
        <v>20976</v>
      </c>
      <c r="E12" s="300" t="s">
        <v>78</v>
      </c>
      <c r="F12" s="549" t="s">
        <v>296</v>
      </c>
      <c r="G12" s="550">
        <v>907</v>
      </c>
      <c r="H12" s="550">
        <v>892</v>
      </c>
    </row>
    <row r="13" spans="1:18">
      <c r="A13" s="298" t="s">
        <v>297</v>
      </c>
      <c r="B13" s="299" t="s">
        <v>298</v>
      </c>
      <c r="C13" s="46">
        <v>3594</v>
      </c>
      <c r="D13" s="46">
        <v>3406</v>
      </c>
      <c r="E13" s="301" t="s">
        <v>51</v>
      </c>
      <c r="F13" s="551" t="s">
        <v>299</v>
      </c>
      <c r="G13" s="548">
        <f>SUM(G9:G12)</f>
        <v>62437</v>
      </c>
      <c r="H13" s="548">
        <f>SUM(H9:H12)</f>
        <v>58411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>
        <v>65</v>
      </c>
      <c r="D14" s="46">
        <v>40</v>
      </c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1376</v>
      </c>
      <c r="D16" s="47">
        <v>1320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62412</v>
      </c>
      <c r="D19" s="49">
        <f>SUM(D9:D15)+D16</f>
        <v>57403</v>
      </c>
      <c r="E19" s="304" t="s">
        <v>316</v>
      </c>
      <c r="F19" s="552" t="s">
        <v>317</v>
      </c>
      <c r="G19" s="550"/>
      <c r="H19" s="550">
        <v>6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/>
      <c r="D22" s="46"/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0</v>
      </c>
      <c r="H24" s="548">
        <f>SUM(H19:H23)</f>
        <v>6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14</v>
      </c>
      <c r="D25" s="46">
        <v>15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14</v>
      </c>
      <c r="D26" s="49">
        <f>SUM(D22:D25)</f>
        <v>15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62426</v>
      </c>
      <c r="D28" s="50">
        <f>D26+D19</f>
        <v>57418</v>
      </c>
      <c r="E28" s="127" t="s">
        <v>338</v>
      </c>
      <c r="F28" s="554" t="s">
        <v>339</v>
      </c>
      <c r="G28" s="548">
        <f>G13+G15+G24</f>
        <v>62437</v>
      </c>
      <c r="H28" s="548">
        <f>H13+H15+H24</f>
        <v>58417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11</v>
      </c>
      <c r="D30" s="50">
        <f>IF((H28-D28)&gt;0,H28-D28,0)</f>
        <v>999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850</v>
      </c>
      <c r="B31" s="306" t="s">
        <v>344</v>
      </c>
      <c r="C31" s="46"/>
      <c r="D31" s="46"/>
      <c r="E31" s="296" t="s">
        <v>853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62426</v>
      </c>
      <c r="D33" s="49">
        <f>D28-D31+D32</f>
        <v>57418</v>
      </c>
      <c r="E33" s="127" t="s">
        <v>352</v>
      </c>
      <c r="F33" s="554" t="s">
        <v>353</v>
      </c>
      <c r="G33" s="53">
        <f>G32-G31+G28</f>
        <v>62437</v>
      </c>
      <c r="H33" s="53">
        <f>H32-H31+H28</f>
        <v>58417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11</v>
      </c>
      <c r="D34" s="50">
        <f>IF((H33-D33)&gt;0,H33-D33,0)</f>
        <v>999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11</v>
      </c>
      <c r="D39" s="460">
        <f>+IF((H33-D33-D35)&gt;0,H33-D33-D35,0)</f>
        <v>999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11</v>
      </c>
      <c r="D41" s="52">
        <f>IF(H39=0,IF(D39-D40&gt;0,D39-D40+H40,0),IF(H39-H40&lt;0,H40-H39+D39,0))</f>
        <v>999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62437</v>
      </c>
      <c r="D42" s="53">
        <f>D33+D35+D39</f>
        <v>58417</v>
      </c>
      <c r="E42" s="128" t="s">
        <v>379</v>
      </c>
      <c r="F42" s="129" t="s">
        <v>380</v>
      </c>
      <c r="G42" s="53">
        <f>G39+G33</f>
        <v>62437</v>
      </c>
      <c r="H42" s="53">
        <f>H39+H33</f>
        <v>58417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8" t="s">
        <v>857</v>
      </c>
      <c r="B45" s="588"/>
      <c r="C45" s="588"/>
      <c r="D45" s="588"/>
      <c r="E45" s="588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42598</v>
      </c>
      <c r="C48" s="427" t="s">
        <v>381</v>
      </c>
      <c r="D48" s="583" t="s">
        <v>865</v>
      </c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780</v>
      </c>
      <c r="D50" s="584" t="s">
        <v>866</v>
      </c>
      <c r="E50" s="584"/>
      <c r="F50" s="584"/>
      <c r="G50" s="584"/>
      <c r="H50" s="584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6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2"/>
  <sheetViews>
    <sheetView topLeftCell="A45" workbookViewId="0">
      <selection sqref="A1:D53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 ca="1">'справка №1-БАЛАНС'!E3</f>
        <v>УМБАЛ "СВЕТИ ГЕОРГИ" ЕАД</v>
      </c>
      <c r="C4" s="541" t="s">
        <v>2</v>
      </c>
      <c r="D4" s="541">
        <f ca="1">'справка №1-БАЛАНС'!H3</f>
        <v>115576405</v>
      </c>
      <c r="E4" s="323"/>
      <c r="F4" s="323"/>
    </row>
    <row r="5" spans="1:13" ht="15">
      <c r="A5" s="470" t="s">
        <v>274</v>
      </c>
      <c r="B5" s="470" t="str">
        <f ca="1">'справка №1-БАЛАНС'!E4</f>
        <v>КОНСОЛИДИРАН</v>
      </c>
      <c r="C5" s="542" t="s">
        <v>4</v>
      </c>
      <c r="D5" s="541" t="str">
        <f ca="1">'справка №1-БАЛАНС'!H4</f>
        <v xml:space="preserve"> </v>
      </c>
    </row>
    <row r="6" spans="1:13" ht="12" customHeight="1">
      <c r="A6" s="471" t="s">
        <v>5</v>
      </c>
      <c r="B6" s="506" t="str">
        <f ca="1">'справка №1-БАЛАНС'!E5</f>
        <v>01.01.2016-30.06.2016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58995</v>
      </c>
      <c r="D10" s="54">
        <v>56189</v>
      </c>
      <c r="E10" s="130"/>
      <c r="F10" s="130"/>
    </row>
    <row r="11" spans="1:13">
      <c r="A11" s="332" t="s">
        <v>388</v>
      </c>
      <c r="B11" s="333" t="s">
        <v>389</v>
      </c>
      <c r="C11" s="54">
        <v>-28387</v>
      </c>
      <c r="D11" s="54">
        <v>-29542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>
        <v>-24423</v>
      </c>
      <c r="D13" s="54">
        <v>-24512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-369</v>
      </c>
      <c r="D14" s="54">
        <v>-233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-1777</v>
      </c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271</v>
      </c>
      <c r="D19" s="54">
        <v>165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4310</v>
      </c>
      <c r="D20" s="55">
        <f>SUM(D10:D19)</f>
        <v>2067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>
        <v>-4530</v>
      </c>
      <c r="D22" s="54">
        <v>-2000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-4530</v>
      </c>
      <c r="D32" s="55">
        <f>SUM(D22:D31)</f>
        <v>-2000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/>
      <c r="D37" s="54"/>
      <c r="E37" s="130"/>
      <c r="F37" s="130"/>
    </row>
    <row r="38" spans="1:8">
      <c r="A38" s="332" t="s">
        <v>439</v>
      </c>
      <c r="B38" s="333" t="s">
        <v>440</v>
      </c>
      <c r="C38" s="54">
        <v>-480</v>
      </c>
      <c r="D38" s="54">
        <v>-258</v>
      </c>
      <c r="E38" s="130"/>
      <c r="F38" s="130"/>
    </row>
    <row r="39" spans="1:8">
      <c r="A39" s="332" t="s">
        <v>441</v>
      </c>
      <c r="B39" s="333" t="s">
        <v>442</v>
      </c>
      <c r="C39" s="54"/>
      <c r="D39" s="54"/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410</v>
      </c>
      <c r="D41" s="54">
        <v>-3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-70</v>
      </c>
      <c r="D42" s="55">
        <f>SUM(D34:D41)</f>
        <v>-261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-290</v>
      </c>
      <c r="D43" s="55">
        <f>D42+D32+D20</f>
        <v>-194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1755</v>
      </c>
      <c r="D44" s="132">
        <v>1415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1465</v>
      </c>
      <c r="D45" s="55">
        <f>D44+D43</f>
        <v>1221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1434</v>
      </c>
      <c r="D46" s="56">
        <v>1190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>
        <v>31</v>
      </c>
      <c r="D47" s="56">
        <v>31</v>
      </c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867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381</v>
      </c>
      <c r="C50" s="589" t="s">
        <v>865</v>
      </c>
      <c r="D50" s="589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868</v>
      </c>
      <c r="C52" s="589" t="s">
        <v>866</v>
      </c>
      <c r="D52" s="589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69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topLeftCell="A12" workbookViewId="0">
      <selection sqref="A1:M3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0" t="s">
        <v>459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2" t="str">
        <f ca="1">'справка №1-БАЛАНС'!E3</f>
        <v>УМБАЛ "СВЕТИ ГЕОРГИ" ЕАД</v>
      </c>
      <c r="C3" s="592"/>
      <c r="D3" s="592"/>
      <c r="E3" s="592"/>
      <c r="F3" s="592"/>
      <c r="G3" s="592"/>
      <c r="H3" s="592"/>
      <c r="I3" s="592"/>
      <c r="J3" s="476"/>
      <c r="K3" s="594" t="s">
        <v>2</v>
      </c>
      <c r="L3" s="594"/>
      <c r="M3" s="478">
        <f ca="1">'справка №1-БАЛАНС'!H3</f>
        <v>115576405</v>
      </c>
      <c r="N3" s="2"/>
    </row>
    <row r="4" spans="1:23" s="532" customFormat="1" ht="13.5" customHeight="1">
      <c r="A4" s="467" t="s">
        <v>460</v>
      </c>
      <c r="B4" s="592" t="str">
        <f ca="1">'справка №1-БАЛАНС'!E4</f>
        <v>КОНСОЛИДИРАН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8" t="str">
        <f ca="1"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6" t="str">
        <f ca="1">'справка №1-БАЛАНС'!E5</f>
        <v>01.01.2016-30.06.2016</v>
      </c>
      <c r="C5" s="596"/>
      <c r="D5" s="596"/>
      <c r="E5" s="596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 ca="1">'справка №1-БАЛАНС'!H17</f>
        <v>27300</v>
      </c>
      <c r="D11" s="58">
        <f ca="1">'справка №1-БАЛАНС'!H19</f>
        <v>0</v>
      </c>
      <c r="E11" s="58">
        <f ca="1">'справка №1-БАЛАНС'!H20</f>
        <v>20161</v>
      </c>
      <c r="F11" s="58">
        <f ca="1">'справка №1-БАЛАНС'!H22</f>
        <v>1194</v>
      </c>
      <c r="G11" s="58">
        <f ca="1">'справка №1-БАЛАНС'!H23</f>
        <v>0</v>
      </c>
      <c r="H11" s="60">
        <v>630</v>
      </c>
      <c r="I11" s="58">
        <f ca="1">'справка №1-БАЛАНС'!H28+'справка №1-БАЛАНС'!H31</f>
        <v>3695</v>
      </c>
      <c r="J11" s="58">
        <f ca="1">'справка №1-БАЛАНС'!H29+'справка №1-БАЛАНС'!H32</f>
        <v>-24012</v>
      </c>
      <c r="K11" s="60"/>
      <c r="L11" s="344">
        <f ca="1">SUM(C11:K11)</f>
        <v>28968</v>
      </c>
      <c r="M11" s="58">
        <f ca="1">'справка №1-БАЛАНС'!H39</f>
        <v>65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27300</v>
      </c>
      <c r="D15" s="61">
        <f t="shared" ref="D15:M15" si="2">D11+D12</f>
        <v>0</v>
      </c>
      <c r="E15" s="61">
        <f t="shared" si="2"/>
        <v>20161</v>
      </c>
      <c r="F15" s="61">
        <f t="shared" si="2"/>
        <v>1194</v>
      </c>
      <c r="G15" s="61">
        <f t="shared" si="2"/>
        <v>0</v>
      </c>
      <c r="H15" s="61">
        <f t="shared" si="2"/>
        <v>630</v>
      </c>
      <c r="I15" s="61">
        <f t="shared" si="2"/>
        <v>3695</v>
      </c>
      <c r="J15" s="61">
        <f t="shared" si="2"/>
        <v>-24012</v>
      </c>
      <c r="K15" s="61">
        <f t="shared" si="2"/>
        <v>0</v>
      </c>
      <c r="L15" s="344">
        <f t="shared" si="1"/>
        <v>28968</v>
      </c>
      <c r="M15" s="61">
        <f t="shared" si="2"/>
        <v>65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 ca="1">+'справка №1-БАЛАНС'!G31</f>
        <v>11</v>
      </c>
      <c r="J16" s="345">
        <f ca="1">+'справка №1-БАЛАНС'!G32</f>
        <v>0</v>
      </c>
      <c r="K16" s="60"/>
      <c r="L16" s="344">
        <f t="shared" si="1"/>
        <v>11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416</v>
      </c>
      <c r="G17" s="62">
        <f t="shared" si="3"/>
        <v>0</v>
      </c>
      <c r="H17" s="62">
        <f t="shared" si="3"/>
        <v>0</v>
      </c>
      <c r="I17" s="62">
        <f t="shared" si="3"/>
        <v>-3695</v>
      </c>
      <c r="J17" s="62">
        <f>J18+J19</f>
        <v>3279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>
        <v>416</v>
      </c>
      <c r="G19" s="60"/>
      <c r="H19" s="60"/>
      <c r="I19" s="60">
        <v>-3695</v>
      </c>
      <c r="J19" s="60">
        <v>3279</v>
      </c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51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51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>
        <v>51</v>
      </c>
      <c r="F22" s="185"/>
      <c r="G22" s="185"/>
      <c r="H22" s="185"/>
      <c r="I22" s="185"/>
      <c r="J22" s="185"/>
      <c r="K22" s="185"/>
      <c r="L22" s="344">
        <f t="shared" si="1"/>
        <v>51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>
        <v>17</v>
      </c>
      <c r="F27" s="60"/>
      <c r="G27" s="60"/>
      <c r="H27" s="60"/>
      <c r="I27" s="60"/>
      <c r="J27" s="60"/>
      <c r="K27" s="60"/>
      <c r="L27" s="344">
        <f t="shared" si="1"/>
        <v>17</v>
      </c>
      <c r="M27" s="60"/>
      <c r="N27" s="11"/>
    </row>
    <row r="28" spans="1:23">
      <c r="A28" s="12" t="s">
        <v>511</v>
      </c>
      <c r="B28" s="8" t="s">
        <v>512</v>
      </c>
      <c r="C28" s="60">
        <v>22867</v>
      </c>
      <c r="D28" s="60"/>
      <c r="E28" s="60"/>
      <c r="F28" s="60"/>
      <c r="G28" s="60"/>
      <c r="H28" s="60"/>
      <c r="I28" s="60"/>
      <c r="J28" s="60">
        <v>1</v>
      </c>
      <c r="K28" s="60"/>
      <c r="L28" s="344">
        <f t="shared" si="1"/>
        <v>22868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50167</v>
      </c>
      <c r="D29" s="59">
        <f t="shared" ref="D29:M29" si="6">D17+D20+D21+D24+D28+D27+D15+D16</f>
        <v>0</v>
      </c>
      <c r="E29" s="59">
        <f t="shared" si="6"/>
        <v>20229</v>
      </c>
      <c r="F29" s="59">
        <f t="shared" si="6"/>
        <v>1610</v>
      </c>
      <c r="G29" s="59">
        <f t="shared" si="6"/>
        <v>0</v>
      </c>
      <c r="H29" s="59">
        <f t="shared" si="6"/>
        <v>630</v>
      </c>
      <c r="I29" s="59">
        <f t="shared" si="6"/>
        <v>11</v>
      </c>
      <c r="J29" s="59">
        <f t="shared" si="6"/>
        <v>-20732</v>
      </c>
      <c r="K29" s="59">
        <f t="shared" si="6"/>
        <v>0</v>
      </c>
      <c r="L29" s="344">
        <f t="shared" si="1"/>
        <v>51915</v>
      </c>
      <c r="M29" s="59">
        <f t="shared" si="6"/>
        <v>65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50167</v>
      </c>
      <c r="D32" s="59">
        <f t="shared" si="7"/>
        <v>0</v>
      </c>
      <c r="E32" s="59">
        <f t="shared" si="7"/>
        <v>20229</v>
      </c>
      <c r="F32" s="59">
        <f t="shared" si="7"/>
        <v>1610</v>
      </c>
      <c r="G32" s="59">
        <f t="shared" si="7"/>
        <v>0</v>
      </c>
      <c r="H32" s="59">
        <f t="shared" si="7"/>
        <v>630</v>
      </c>
      <c r="I32" s="59">
        <f t="shared" si="7"/>
        <v>11</v>
      </c>
      <c r="J32" s="59">
        <f t="shared" si="7"/>
        <v>-20732</v>
      </c>
      <c r="K32" s="59">
        <f t="shared" si="7"/>
        <v>0</v>
      </c>
      <c r="L32" s="344">
        <f t="shared" si="1"/>
        <v>51915</v>
      </c>
      <c r="M32" s="59">
        <f>M29+M30+M31</f>
        <v>65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858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869</v>
      </c>
      <c r="B38" s="19"/>
      <c r="C38" s="15"/>
      <c r="D38" s="591" t="s">
        <v>818</v>
      </c>
      <c r="E38" s="591"/>
      <c r="F38" s="591" t="s">
        <v>865</v>
      </c>
      <c r="G38" s="591"/>
      <c r="H38" s="591"/>
      <c r="I38" s="591"/>
      <c r="J38" s="15" t="s">
        <v>871</v>
      </c>
      <c r="K38" s="15"/>
      <c r="L38" s="591" t="s">
        <v>870</v>
      </c>
      <c r="M38" s="591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A11" workbookViewId="0">
      <selection sqref="A1:R45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609" t="s">
        <v>383</v>
      </c>
      <c r="B2" s="610"/>
      <c r="C2" s="611" t="str">
        <f ca="1">'справка №1-БАЛАНС'!E3</f>
        <v>УМБАЛ "СВЕТИ ГЕОРГИ" ЕАД</v>
      </c>
      <c r="D2" s="611"/>
      <c r="E2" s="611"/>
      <c r="F2" s="611"/>
      <c r="G2" s="611"/>
      <c r="H2" s="611"/>
      <c r="I2" s="483"/>
      <c r="J2" s="483"/>
      <c r="K2" s="483"/>
      <c r="L2" s="483"/>
      <c r="M2" s="484" t="s">
        <v>2</v>
      </c>
      <c r="N2" s="482"/>
      <c r="O2" s="482">
        <f ca="1">'справка №1-БАЛАНС'!H3</f>
        <v>115576405</v>
      </c>
      <c r="P2" s="483"/>
      <c r="Q2" s="483"/>
      <c r="R2" s="526"/>
    </row>
    <row r="3" spans="1:28" ht="15">
      <c r="A3" s="609" t="s">
        <v>5</v>
      </c>
      <c r="B3" s="610"/>
      <c r="C3" s="612" t="str">
        <f ca="1">'справка №1-БАЛАНС'!E5</f>
        <v>01.01.2016-30.06.2016</v>
      </c>
      <c r="D3" s="612"/>
      <c r="E3" s="612"/>
      <c r="F3" s="485"/>
      <c r="G3" s="485"/>
      <c r="H3" s="485"/>
      <c r="I3" s="485"/>
      <c r="J3" s="485"/>
      <c r="K3" s="485"/>
      <c r="L3" s="485"/>
      <c r="M3" s="597" t="s">
        <v>4</v>
      </c>
      <c r="N3" s="597"/>
      <c r="O3" s="482" t="str">
        <f ca="1"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598" t="s">
        <v>463</v>
      </c>
      <c r="B5" s="599"/>
      <c r="C5" s="602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7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7" t="s">
        <v>528</v>
      </c>
      <c r="R5" s="607" t="s">
        <v>529</v>
      </c>
    </row>
    <row r="6" spans="1:28" s="100" customFormat="1" ht="48">
      <c r="A6" s="600"/>
      <c r="B6" s="601"/>
      <c r="C6" s="603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8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8"/>
      <c r="R6" s="608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6647</v>
      </c>
      <c r="E9" s="189"/>
      <c r="F9" s="189"/>
      <c r="G9" s="74">
        <f>D9+E9-F9</f>
        <v>6647</v>
      </c>
      <c r="H9" s="65">
        <v>51</v>
      </c>
      <c r="I9" s="65"/>
      <c r="J9" s="74">
        <f>G9+H9-I9</f>
        <v>6698</v>
      </c>
      <c r="K9" s="65">
        <v>0</v>
      </c>
      <c r="L9" s="65">
        <v>0</v>
      </c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6698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>
        <v>32995</v>
      </c>
      <c r="E10" s="189">
        <v>214</v>
      </c>
      <c r="F10" s="189">
        <v>7</v>
      </c>
      <c r="G10" s="74">
        <f t="shared" ref="G10:G39" si="2">D10+E10-F10</f>
        <v>33202</v>
      </c>
      <c r="H10" s="65"/>
      <c r="I10" s="65"/>
      <c r="J10" s="74">
        <f t="shared" ref="J10:J39" si="3">G10+H10-I10</f>
        <v>33202</v>
      </c>
      <c r="K10" s="65">
        <v>4792</v>
      </c>
      <c r="L10" s="65">
        <v>314</v>
      </c>
      <c r="M10" s="65">
        <v>1</v>
      </c>
      <c r="N10" s="74">
        <f t="shared" ref="N10:N39" si="4">K10+L10-M10</f>
        <v>5105</v>
      </c>
      <c r="O10" s="65"/>
      <c r="P10" s="65"/>
      <c r="Q10" s="74">
        <f t="shared" si="0"/>
        <v>5105</v>
      </c>
      <c r="R10" s="74">
        <f t="shared" si="1"/>
        <v>28097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70640</v>
      </c>
      <c r="E11" s="189">
        <v>24624</v>
      </c>
      <c r="F11" s="189">
        <v>4</v>
      </c>
      <c r="G11" s="74">
        <f t="shared" si="2"/>
        <v>95260</v>
      </c>
      <c r="H11" s="65"/>
      <c r="I11" s="65"/>
      <c r="J11" s="74">
        <f t="shared" si="3"/>
        <v>95260</v>
      </c>
      <c r="K11" s="65">
        <v>55637</v>
      </c>
      <c r="L11" s="65">
        <v>2715</v>
      </c>
      <c r="M11" s="65"/>
      <c r="N11" s="74">
        <f t="shared" si="4"/>
        <v>58352</v>
      </c>
      <c r="O11" s="65"/>
      <c r="P11" s="65"/>
      <c r="Q11" s="74">
        <f t="shared" si="0"/>
        <v>58352</v>
      </c>
      <c r="R11" s="74">
        <f t="shared" si="1"/>
        <v>36908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3925</v>
      </c>
      <c r="E12" s="189">
        <v>396</v>
      </c>
      <c r="F12" s="189"/>
      <c r="G12" s="74">
        <f t="shared" si="2"/>
        <v>4321</v>
      </c>
      <c r="H12" s="65"/>
      <c r="I12" s="65"/>
      <c r="J12" s="74">
        <f t="shared" si="3"/>
        <v>4321</v>
      </c>
      <c r="K12" s="65">
        <v>1033</v>
      </c>
      <c r="L12" s="65">
        <v>84</v>
      </c>
      <c r="M12" s="65"/>
      <c r="N12" s="74">
        <f t="shared" si="4"/>
        <v>1117</v>
      </c>
      <c r="O12" s="65"/>
      <c r="P12" s="65"/>
      <c r="Q12" s="74">
        <f t="shared" si="0"/>
        <v>1117</v>
      </c>
      <c r="R12" s="74">
        <f t="shared" si="1"/>
        <v>3204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>
        <v>751</v>
      </c>
      <c r="E13" s="189">
        <v>344</v>
      </c>
      <c r="F13" s="189"/>
      <c r="G13" s="74">
        <f t="shared" si="2"/>
        <v>1095</v>
      </c>
      <c r="H13" s="65"/>
      <c r="I13" s="65"/>
      <c r="J13" s="74">
        <f t="shared" si="3"/>
        <v>1095</v>
      </c>
      <c r="K13" s="65">
        <v>675</v>
      </c>
      <c r="L13" s="65">
        <v>47</v>
      </c>
      <c r="M13" s="65"/>
      <c r="N13" s="74">
        <f t="shared" si="4"/>
        <v>722</v>
      </c>
      <c r="O13" s="65"/>
      <c r="P13" s="65"/>
      <c r="Q13" s="74">
        <f t="shared" si="0"/>
        <v>722</v>
      </c>
      <c r="R13" s="74">
        <f t="shared" si="1"/>
        <v>373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>
        <v>4950</v>
      </c>
      <c r="E14" s="189">
        <v>398</v>
      </c>
      <c r="F14" s="189"/>
      <c r="G14" s="74">
        <f t="shared" si="2"/>
        <v>5348</v>
      </c>
      <c r="H14" s="65"/>
      <c r="I14" s="65"/>
      <c r="J14" s="74">
        <f t="shared" si="3"/>
        <v>5348</v>
      </c>
      <c r="K14" s="65">
        <v>3346</v>
      </c>
      <c r="L14" s="65">
        <v>197</v>
      </c>
      <c r="M14" s="65"/>
      <c r="N14" s="74">
        <f t="shared" si="4"/>
        <v>3543</v>
      </c>
      <c r="O14" s="65"/>
      <c r="P14" s="65"/>
      <c r="Q14" s="74">
        <f t="shared" si="0"/>
        <v>3543</v>
      </c>
      <c r="R14" s="74">
        <f t="shared" si="1"/>
        <v>1805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854</v>
      </c>
      <c r="B15" s="374" t="s">
        <v>855</v>
      </c>
      <c r="C15" s="456" t="s">
        <v>856</v>
      </c>
      <c r="D15" s="457">
        <v>3610</v>
      </c>
      <c r="E15" s="457">
        <v>2188</v>
      </c>
      <c r="F15" s="457">
        <v>1034</v>
      </c>
      <c r="G15" s="74">
        <f t="shared" si="2"/>
        <v>4764</v>
      </c>
      <c r="H15" s="458"/>
      <c r="I15" s="458"/>
      <c r="J15" s="74">
        <f t="shared" si="3"/>
        <v>4764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4764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123518</v>
      </c>
      <c r="E17" s="194">
        <f>SUM(E9:E16)</f>
        <v>28164</v>
      </c>
      <c r="F17" s="194">
        <f>SUM(F9:F16)</f>
        <v>1045</v>
      </c>
      <c r="G17" s="74">
        <f t="shared" si="2"/>
        <v>150637</v>
      </c>
      <c r="H17" s="75">
        <f>SUM(H9:H16)</f>
        <v>51</v>
      </c>
      <c r="I17" s="75">
        <f>SUM(I9:I16)</f>
        <v>0</v>
      </c>
      <c r="J17" s="74">
        <f t="shared" si="3"/>
        <v>150688</v>
      </c>
      <c r="K17" s="75">
        <f>SUM(K9:K16)</f>
        <v>65483</v>
      </c>
      <c r="L17" s="75">
        <f>SUM(L9:L16)</f>
        <v>3357</v>
      </c>
      <c r="M17" s="75">
        <f>SUM(M9:M16)</f>
        <v>1</v>
      </c>
      <c r="N17" s="74">
        <f t="shared" si="4"/>
        <v>68839</v>
      </c>
      <c r="O17" s="75">
        <f>SUM(O9:O16)</f>
        <v>0</v>
      </c>
      <c r="P17" s="75">
        <f>SUM(P9:P16)</f>
        <v>0</v>
      </c>
      <c r="Q17" s="74">
        <f t="shared" si="5"/>
        <v>68839</v>
      </c>
      <c r="R17" s="74">
        <f t="shared" si="6"/>
        <v>81849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>
        <v>501</v>
      </c>
      <c r="E22" s="189">
        <v>14</v>
      </c>
      <c r="F22" s="189"/>
      <c r="G22" s="74">
        <f t="shared" si="2"/>
        <v>515</v>
      </c>
      <c r="H22" s="65"/>
      <c r="I22" s="65"/>
      <c r="J22" s="74">
        <f t="shared" si="3"/>
        <v>515</v>
      </c>
      <c r="K22" s="65">
        <v>179</v>
      </c>
      <c r="L22" s="65">
        <v>23</v>
      </c>
      <c r="M22" s="65"/>
      <c r="N22" s="74">
        <f t="shared" si="4"/>
        <v>202</v>
      </c>
      <c r="O22" s="65"/>
      <c r="P22" s="65"/>
      <c r="Q22" s="74">
        <f t="shared" si="5"/>
        <v>202</v>
      </c>
      <c r="R22" s="74">
        <f t="shared" si="6"/>
        <v>313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>
        <v>581</v>
      </c>
      <c r="E24" s="189"/>
      <c r="F24" s="189"/>
      <c r="G24" s="74">
        <f t="shared" si="2"/>
        <v>581</v>
      </c>
      <c r="H24" s="65"/>
      <c r="I24" s="65"/>
      <c r="J24" s="74">
        <f t="shared" si="3"/>
        <v>581</v>
      </c>
      <c r="K24" s="65">
        <v>82</v>
      </c>
      <c r="L24" s="65">
        <v>29</v>
      </c>
      <c r="M24" s="65"/>
      <c r="N24" s="74">
        <f t="shared" si="4"/>
        <v>111</v>
      </c>
      <c r="O24" s="65"/>
      <c r="P24" s="65"/>
      <c r="Q24" s="74">
        <f t="shared" si="5"/>
        <v>111</v>
      </c>
      <c r="R24" s="74">
        <f t="shared" si="6"/>
        <v>470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837</v>
      </c>
      <c r="C25" s="376" t="s">
        <v>581</v>
      </c>
      <c r="D25" s="190">
        <f>SUM(D21:D24)</f>
        <v>1082</v>
      </c>
      <c r="E25" s="190">
        <f t="shared" ref="E25:P25" si="7">SUM(E21:E24)</f>
        <v>14</v>
      </c>
      <c r="F25" s="190">
        <f t="shared" si="7"/>
        <v>0</v>
      </c>
      <c r="G25" s="67">
        <f t="shared" si="2"/>
        <v>1096</v>
      </c>
      <c r="H25" s="66">
        <f t="shared" si="7"/>
        <v>0</v>
      </c>
      <c r="I25" s="66">
        <f t="shared" si="7"/>
        <v>0</v>
      </c>
      <c r="J25" s="67">
        <f t="shared" si="3"/>
        <v>1096</v>
      </c>
      <c r="K25" s="66">
        <f t="shared" si="7"/>
        <v>261</v>
      </c>
      <c r="L25" s="66">
        <f t="shared" si="7"/>
        <v>52</v>
      </c>
      <c r="M25" s="66">
        <f t="shared" si="7"/>
        <v>0</v>
      </c>
      <c r="N25" s="67">
        <f t="shared" si="4"/>
        <v>313</v>
      </c>
      <c r="O25" s="66">
        <f t="shared" si="7"/>
        <v>0</v>
      </c>
      <c r="P25" s="66">
        <f t="shared" si="7"/>
        <v>0</v>
      </c>
      <c r="Q25" s="67">
        <f t="shared" si="5"/>
        <v>313</v>
      </c>
      <c r="R25" s="67">
        <f t="shared" si="6"/>
        <v>783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851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852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124600</v>
      </c>
      <c r="E40" s="438">
        <f>E17+E18+E19+E25+E38+E39</f>
        <v>28178</v>
      </c>
      <c r="F40" s="438">
        <f t="shared" ref="F40:R40" si="13">F17+F18+F19+F25+F38+F39</f>
        <v>1045</v>
      </c>
      <c r="G40" s="438">
        <f t="shared" si="13"/>
        <v>151733</v>
      </c>
      <c r="H40" s="438">
        <f t="shared" si="13"/>
        <v>51</v>
      </c>
      <c r="I40" s="438">
        <f t="shared" si="13"/>
        <v>0</v>
      </c>
      <c r="J40" s="438">
        <f t="shared" si="13"/>
        <v>151784</v>
      </c>
      <c r="K40" s="438">
        <f t="shared" si="13"/>
        <v>65744</v>
      </c>
      <c r="L40" s="438">
        <f t="shared" si="13"/>
        <v>3409</v>
      </c>
      <c r="M40" s="438">
        <f t="shared" si="13"/>
        <v>1</v>
      </c>
      <c r="N40" s="438">
        <f t="shared" si="13"/>
        <v>69152</v>
      </c>
      <c r="O40" s="438">
        <f t="shared" si="13"/>
        <v>0</v>
      </c>
      <c r="P40" s="438">
        <f t="shared" si="13"/>
        <v>0</v>
      </c>
      <c r="Q40" s="438">
        <f t="shared" si="13"/>
        <v>69152</v>
      </c>
      <c r="R40" s="438">
        <f t="shared" si="13"/>
        <v>82632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872</v>
      </c>
      <c r="C44" s="354"/>
      <c r="D44" s="355"/>
      <c r="E44" s="355"/>
      <c r="F44" s="355"/>
      <c r="G44" s="351"/>
      <c r="H44" s="356" t="s">
        <v>607</v>
      </c>
      <c r="I44" s="356"/>
      <c r="J44" s="356"/>
      <c r="K44" s="604" t="s">
        <v>865</v>
      </c>
      <c r="L44" s="604"/>
      <c r="M44" s="604"/>
      <c r="N44" s="604"/>
      <c r="O44" s="605" t="s">
        <v>873</v>
      </c>
      <c r="P44" s="606"/>
      <c r="Q44" s="606"/>
      <c r="R44" s="606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M3:N3"/>
    <mergeCell ref="A5:B6"/>
    <mergeCell ref="C5:C6"/>
    <mergeCell ref="K44:N44"/>
    <mergeCell ref="O44:R44"/>
    <mergeCell ref="Q5:Q6"/>
    <mergeCell ref="R5:R6"/>
    <mergeCell ref="J5:J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A115"/>
  <sheetViews>
    <sheetView topLeftCell="A79" workbookViewId="0">
      <selection sqref="A1:F112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6" t="s">
        <v>608</v>
      </c>
      <c r="B1" s="616"/>
      <c r="C1" s="616"/>
      <c r="D1" s="616"/>
      <c r="E1" s="616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19" t="str">
        <f ca="1">'справка №1-БАЛАНС'!E3</f>
        <v>УМБАЛ "СВЕТИ ГЕОРГИ" ЕАД</v>
      </c>
      <c r="C3" s="620"/>
      <c r="D3" s="526" t="s">
        <v>2</v>
      </c>
      <c r="E3" s="107">
        <f ca="1">'справка №1-БАЛАНС'!H3</f>
        <v>115576405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7" t="str">
        <f ca="1">'справка №1-БАЛАНС'!E5</f>
        <v>01.01.2016-30.06.2016</v>
      </c>
      <c r="C4" s="618"/>
      <c r="D4" s="527" t="s">
        <v>4</v>
      </c>
      <c r="E4" s="107" t="str">
        <f ca="1"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609</v>
      </c>
      <c r="B5" s="496"/>
      <c r="C5" s="497"/>
      <c r="D5" s="107"/>
      <c r="E5" s="498" t="s">
        <v>610</v>
      </c>
    </row>
    <row r="6" spans="1:15" s="100" customFormat="1">
      <c r="A6" s="389" t="s">
        <v>463</v>
      </c>
      <c r="B6" s="390" t="s">
        <v>8</v>
      </c>
      <c r="C6" s="391" t="s">
        <v>611</v>
      </c>
      <c r="D6" s="138" t="s">
        <v>612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613</v>
      </c>
      <c r="E7" s="124" t="s">
        <v>614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615</v>
      </c>
      <c r="B9" s="394" t="s">
        <v>616</v>
      </c>
      <c r="C9" s="108"/>
      <c r="D9" s="108"/>
      <c r="E9" s="120">
        <f>C9-D9</f>
        <v>0</v>
      </c>
      <c r="F9" s="106"/>
    </row>
    <row r="10" spans="1:15">
      <c r="A10" s="393" t="s">
        <v>617</v>
      </c>
      <c r="B10" s="395"/>
      <c r="C10" s="104"/>
      <c r="D10" s="104"/>
      <c r="E10" s="120"/>
      <c r="F10" s="106"/>
    </row>
    <row r="11" spans="1:15">
      <c r="A11" s="396" t="s">
        <v>618</v>
      </c>
      <c r="B11" s="397" t="s">
        <v>619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620</v>
      </c>
      <c r="B12" s="397" t="s">
        <v>621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622</v>
      </c>
      <c r="B13" s="397" t="s">
        <v>623</v>
      </c>
      <c r="C13" s="108"/>
      <c r="D13" s="108"/>
      <c r="E13" s="120">
        <f t="shared" si="0"/>
        <v>0</v>
      </c>
      <c r="F13" s="106"/>
    </row>
    <row r="14" spans="1:15">
      <c r="A14" s="396" t="s">
        <v>624</v>
      </c>
      <c r="B14" s="397" t="s">
        <v>625</v>
      </c>
      <c r="C14" s="108"/>
      <c r="D14" s="108"/>
      <c r="E14" s="120">
        <f t="shared" si="0"/>
        <v>0</v>
      </c>
      <c r="F14" s="106"/>
    </row>
    <row r="15" spans="1:15">
      <c r="A15" s="396" t="s">
        <v>626</v>
      </c>
      <c r="B15" s="397" t="s">
        <v>627</v>
      </c>
      <c r="C15" s="108"/>
      <c r="D15" s="108"/>
      <c r="E15" s="120">
        <f t="shared" si="0"/>
        <v>0</v>
      </c>
      <c r="F15" s="106"/>
    </row>
    <row r="16" spans="1:15">
      <c r="A16" s="396" t="s">
        <v>628</v>
      </c>
      <c r="B16" s="397" t="s">
        <v>629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630</v>
      </c>
      <c r="B17" s="397" t="s">
        <v>631</v>
      </c>
      <c r="C17" s="108"/>
      <c r="D17" s="108"/>
      <c r="E17" s="120">
        <f t="shared" si="0"/>
        <v>0</v>
      </c>
      <c r="F17" s="106"/>
    </row>
    <row r="18" spans="1:15">
      <c r="A18" s="396" t="s">
        <v>624</v>
      </c>
      <c r="B18" s="397" t="s">
        <v>632</v>
      </c>
      <c r="C18" s="108"/>
      <c r="D18" s="108"/>
      <c r="E18" s="120">
        <f t="shared" si="0"/>
        <v>0</v>
      </c>
      <c r="F18" s="106"/>
    </row>
    <row r="19" spans="1:15">
      <c r="A19" s="398" t="s">
        <v>633</v>
      </c>
      <c r="B19" s="394" t="s">
        <v>634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635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636</v>
      </c>
      <c r="B21" s="394" t="s">
        <v>637</v>
      </c>
      <c r="C21" s="108">
        <v>10</v>
      </c>
      <c r="D21" s="108"/>
      <c r="E21" s="120">
        <f t="shared" si="0"/>
        <v>10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638</v>
      </c>
      <c r="B23" s="399"/>
      <c r="C23" s="119"/>
      <c r="D23" s="104"/>
      <c r="E23" s="120"/>
      <c r="F23" s="106"/>
    </row>
    <row r="24" spans="1:15">
      <c r="A24" s="396" t="s">
        <v>639</v>
      </c>
      <c r="B24" s="397" t="s">
        <v>640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641</v>
      </c>
      <c r="B25" s="397" t="s">
        <v>642</v>
      </c>
      <c r="C25" s="108"/>
      <c r="D25" s="108"/>
      <c r="E25" s="120">
        <f t="shared" si="0"/>
        <v>0</v>
      </c>
      <c r="F25" s="106"/>
    </row>
    <row r="26" spans="1:15">
      <c r="A26" s="396" t="s">
        <v>643</v>
      </c>
      <c r="B26" s="397" t="s">
        <v>644</v>
      </c>
      <c r="C26" s="108"/>
      <c r="D26" s="108"/>
      <c r="E26" s="120">
        <f t="shared" si="0"/>
        <v>0</v>
      </c>
      <c r="F26" s="106"/>
    </row>
    <row r="27" spans="1:15">
      <c r="A27" s="396" t="s">
        <v>645</v>
      </c>
      <c r="B27" s="397" t="s">
        <v>646</v>
      </c>
      <c r="C27" s="108"/>
      <c r="D27" s="108"/>
      <c r="E27" s="120">
        <f t="shared" si="0"/>
        <v>0</v>
      </c>
      <c r="F27" s="106"/>
    </row>
    <row r="28" spans="1:15">
      <c r="A28" s="396" t="s">
        <v>647</v>
      </c>
      <c r="B28" s="397" t="s">
        <v>648</v>
      </c>
      <c r="C28" s="108">
        <v>11805</v>
      </c>
      <c r="D28" s="108"/>
      <c r="E28" s="120">
        <f t="shared" si="0"/>
        <v>11805</v>
      </c>
      <c r="F28" s="106"/>
    </row>
    <row r="29" spans="1:15">
      <c r="A29" s="396" t="s">
        <v>649</v>
      </c>
      <c r="B29" s="397" t="s">
        <v>650</v>
      </c>
      <c r="C29" s="108">
        <v>141</v>
      </c>
      <c r="D29" s="108"/>
      <c r="E29" s="120">
        <f t="shared" si="0"/>
        <v>141</v>
      </c>
      <c r="F29" s="106"/>
    </row>
    <row r="30" spans="1:15">
      <c r="A30" s="396" t="s">
        <v>651</v>
      </c>
      <c r="B30" s="397" t="s">
        <v>652</v>
      </c>
      <c r="C30" s="108"/>
      <c r="D30" s="108"/>
      <c r="E30" s="120">
        <f t="shared" si="0"/>
        <v>0</v>
      </c>
      <c r="F30" s="106"/>
    </row>
    <row r="31" spans="1:15">
      <c r="A31" s="396" t="s">
        <v>653</v>
      </c>
      <c r="B31" s="397" t="s">
        <v>654</v>
      </c>
      <c r="C31" s="108"/>
      <c r="D31" s="108"/>
      <c r="E31" s="120">
        <f t="shared" si="0"/>
        <v>0</v>
      </c>
      <c r="F31" s="106"/>
    </row>
    <row r="32" spans="1:15">
      <c r="A32" s="396" t="s">
        <v>655</v>
      </c>
      <c r="B32" s="397" t="s">
        <v>656</v>
      </c>
      <c r="C32" s="108"/>
      <c r="D32" s="108"/>
      <c r="E32" s="120">
        <f t="shared" si="0"/>
        <v>0</v>
      </c>
      <c r="F32" s="106"/>
    </row>
    <row r="33" spans="1:27">
      <c r="A33" s="396" t="s">
        <v>657</v>
      </c>
      <c r="B33" s="397" t="s">
        <v>658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659</v>
      </c>
      <c r="B34" s="397" t="s">
        <v>660</v>
      </c>
      <c r="C34" s="108"/>
      <c r="D34" s="108"/>
      <c r="E34" s="120">
        <f t="shared" si="0"/>
        <v>0</v>
      </c>
      <c r="F34" s="106"/>
    </row>
    <row r="35" spans="1:27">
      <c r="A35" s="396" t="s">
        <v>661</v>
      </c>
      <c r="B35" s="397" t="s">
        <v>662</v>
      </c>
      <c r="C35" s="108"/>
      <c r="D35" s="108"/>
      <c r="E35" s="120">
        <f t="shared" si="0"/>
        <v>0</v>
      </c>
      <c r="F35" s="106"/>
    </row>
    <row r="36" spans="1:27">
      <c r="A36" s="396" t="s">
        <v>663</v>
      </c>
      <c r="B36" s="397" t="s">
        <v>664</v>
      </c>
      <c r="C36" s="108"/>
      <c r="D36" s="108"/>
      <c r="E36" s="120">
        <f t="shared" si="0"/>
        <v>0</v>
      </c>
      <c r="F36" s="106"/>
    </row>
    <row r="37" spans="1:27">
      <c r="A37" s="396" t="s">
        <v>665</v>
      </c>
      <c r="B37" s="397" t="s">
        <v>666</v>
      </c>
      <c r="C37" s="108"/>
      <c r="D37" s="108"/>
      <c r="E37" s="120">
        <f t="shared" si="0"/>
        <v>0</v>
      </c>
      <c r="F37" s="106"/>
    </row>
    <row r="38" spans="1:27">
      <c r="A38" s="396" t="s">
        <v>667</v>
      </c>
      <c r="B38" s="397" t="s">
        <v>668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669</v>
      </c>
      <c r="B39" s="397" t="s">
        <v>670</v>
      </c>
      <c r="C39" s="108"/>
      <c r="D39" s="108"/>
      <c r="E39" s="120">
        <f t="shared" si="0"/>
        <v>0</v>
      </c>
      <c r="F39" s="106"/>
    </row>
    <row r="40" spans="1:27">
      <c r="A40" s="396" t="s">
        <v>671</v>
      </c>
      <c r="B40" s="397" t="s">
        <v>672</v>
      </c>
      <c r="C40" s="108"/>
      <c r="D40" s="108"/>
      <c r="E40" s="120">
        <f t="shared" si="0"/>
        <v>0</v>
      </c>
      <c r="F40" s="106"/>
    </row>
    <row r="41" spans="1:27">
      <c r="A41" s="396" t="s">
        <v>673</v>
      </c>
      <c r="B41" s="397" t="s">
        <v>674</v>
      </c>
      <c r="C41" s="108"/>
      <c r="D41" s="108"/>
      <c r="E41" s="120">
        <f t="shared" si="0"/>
        <v>0</v>
      </c>
      <c r="F41" s="106"/>
    </row>
    <row r="42" spans="1:27">
      <c r="A42" s="396" t="s">
        <v>675</v>
      </c>
      <c r="B42" s="397" t="s">
        <v>676</v>
      </c>
      <c r="C42" s="108"/>
      <c r="D42" s="108"/>
      <c r="E42" s="120">
        <f t="shared" si="0"/>
        <v>0</v>
      </c>
      <c r="F42" s="106"/>
    </row>
    <row r="43" spans="1:27">
      <c r="A43" s="398" t="s">
        <v>677</v>
      </c>
      <c r="B43" s="394" t="s">
        <v>678</v>
      </c>
      <c r="C43" s="104">
        <f>C24+C28+C29+C31+C30+C32+C33+C38</f>
        <v>11946</v>
      </c>
      <c r="D43" s="104">
        <f>D24+D28+D29+D31+D30+D32+D33+D38</f>
        <v>0</v>
      </c>
      <c r="E43" s="118">
        <f>E24+E28+E29+E31+E30+E32+E33+E38</f>
        <v>11946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679</v>
      </c>
      <c r="B44" s="395" t="s">
        <v>680</v>
      </c>
      <c r="C44" s="103">
        <f>C43+C21+C19+C9</f>
        <v>11956</v>
      </c>
      <c r="D44" s="103">
        <f>D43+D21+D19+D9</f>
        <v>0</v>
      </c>
      <c r="E44" s="118">
        <f>E43+E21+E19+E9</f>
        <v>11956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681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682</v>
      </c>
      <c r="D48" s="138" t="s">
        <v>683</v>
      </c>
      <c r="E48" s="138"/>
      <c r="F48" s="138" t="s">
        <v>684</v>
      </c>
    </row>
    <row r="49" spans="1:16" s="100" customFormat="1">
      <c r="A49" s="389"/>
      <c r="B49" s="392"/>
      <c r="C49" s="404"/>
      <c r="D49" s="393" t="s">
        <v>613</v>
      </c>
      <c r="E49" s="393" t="s">
        <v>614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685</v>
      </c>
      <c r="B51" s="399"/>
      <c r="C51" s="103"/>
      <c r="D51" s="103"/>
      <c r="E51" s="103"/>
      <c r="F51" s="405"/>
    </row>
    <row r="52" spans="1:16" ht="24">
      <c r="A52" s="396" t="s">
        <v>686</v>
      </c>
      <c r="B52" s="397" t="s">
        <v>687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688</v>
      </c>
      <c r="B53" s="397" t="s">
        <v>689</v>
      </c>
      <c r="C53" s="108"/>
      <c r="D53" s="108"/>
      <c r="E53" s="119">
        <f>C53-D53</f>
        <v>0</v>
      </c>
      <c r="F53" s="108"/>
    </row>
    <row r="54" spans="1:16">
      <c r="A54" s="396" t="s">
        <v>690</v>
      </c>
      <c r="B54" s="397" t="s">
        <v>691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675</v>
      </c>
      <c r="B55" s="397" t="s">
        <v>692</v>
      </c>
      <c r="C55" s="108"/>
      <c r="D55" s="108"/>
      <c r="E55" s="119">
        <f t="shared" si="1"/>
        <v>0</v>
      </c>
      <c r="F55" s="108"/>
    </row>
    <row r="56" spans="1:16" ht="24">
      <c r="A56" s="396" t="s">
        <v>693</v>
      </c>
      <c r="B56" s="397" t="s">
        <v>694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695</v>
      </c>
      <c r="B57" s="397" t="s">
        <v>696</v>
      </c>
      <c r="C57" s="108"/>
      <c r="D57" s="108"/>
      <c r="E57" s="119">
        <f t="shared" si="1"/>
        <v>0</v>
      </c>
      <c r="F57" s="108"/>
    </row>
    <row r="58" spans="1:16">
      <c r="A58" s="406" t="s">
        <v>697</v>
      </c>
      <c r="B58" s="397" t="s">
        <v>698</v>
      </c>
      <c r="C58" s="109"/>
      <c r="D58" s="109"/>
      <c r="E58" s="119">
        <f t="shared" si="1"/>
        <v>0</v>
      </c>
      <c r="F58" s="109"/>
    </row>
    <row r="59" spans="1:16">
      <c r="A59" s="406" t="s">
        <v>699</v>
      </c>
      <c r="B59" s="397" t="s">
        <v>700</v>
      </c>
      <c r="C59" s="108"/>
      <c r="D59" s="108"/>
      <c r="E59" s="119">
        <f t="shared" si="1"/>
        <v>0</v>
      </c>
      <c r="F59" s="108"/>
    </row>
    <row r="60" spans="1:16">
      <c r="A60" s="406" t="s">
        <v>697</v>
      </c>
      <c r="B60" s="397" t="s">
        <v>701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702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703</v>
      </c>
      <c r="C62" s="108">
        <v>1357</v>
      </c>
      <c r="D62" s="108"/>
      <c r="E62" s="119">
        <f t="shared" si="1"/>
        <v>1357</v>
      </c>
      <c r="F62" s="110"/>
    </row>
    <row r="63" spans="1:16">
      <c r="A63" s="396" t="s">
        <v>704</v>
      </c>
      <c r="B63" s="397" t="s">
        <v>705</v>
      </c>
      <c r="C63" s="108"/>
      <c r="D63" s="108"/>
      <c r="E63" s="119">
        <f t="shared" si="1"/>
        <v>0</v>
      </c>
      <c r="F63" s="110"/>
    </row>
    <row r="64" spans="1:16">
      <c r="A64" s="396" t="s">
        <v>706</v>
      </c>
      <c r="B64" s="397" t="s">
        <v>707</v>
      </c>
      <c r="C64" s="108">
        <v>3500</v>
      </c>
      <c r="D64" s="108"/>
      <c r="E64" s="119">
        <f t="shared" si="1"/>
        <v>3500</v>
      </c>
      <c r="F64" s="110"/>
    </row>
    <row r="65" spans="1:16">
      <c r="A65" s="396" t="s">
        <v>708</v>
      </c>
      <c r="B65" s="397" t="s">
        <v>709</v>
      </c>
      <c r="C65" s="109"/>
      <c r="D65" s="109"/>
      <c r="E65" s="119">
        <f t="shared" si="1"/>
        <v>0</v>
      </c>
      <c r="F65" s="111"/>
    </row>
    <row r="66" spans="1:16">
      <c r="A66" s="398" t="s">
        <v>710</v>
      </c>
      <c r="B66" s="394" t="s">
        <v>711</v>
      </c>
      <c r="C66" s="103">
        <f>C52+C56+C61+C62+C63+C64</f>
        <v>4857</v>
      </c>
      <c r="D66" s="103">
        <f>D52+D56+D61+D62+D63+D64</f>
        <v>0</v>
      </c>
      <c r="E66" s="119">
        <f t="shared" si="1"/>
        <v>4857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712</v>
      </c>
      <c r="B67" s="395"/>
      <c r="C67" s="104"/>
      <c r="D67" s="104"/>
      <c r="E67" s="119"/>
      <c r="F67" s="112"/>
    </row>
    <row r="68" spans="1:16">
      <c r="A68" s="396" t="s">
        <v>713</v>
      </c>
      <c r="B68" s="407" t="s">
        <v>714</v>
      </c>
      <c r="C68" s="108">
        <v>371</v>
      </c>
      <c r="D68" s="108"/>
      <c r="E68" s="119">
        <f t="shared" si="1"/>
        <v>371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715</v>
      </c>
      <c r="B70" s="399"/>
      <c r="C70" s="104"/>
      <c r="D70" s="104"/>
      <c r="E70" s="119"/>
      <c r="F70" s="112"/>
    </row>
    <row r="71" spans="1:16" ht="24">
      <c r="A71" s="396" t="s">
        <v>686</v>
      </c>
      <c r="B71" s="397" t="s">
        <v>716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717</v>
      </c>
      <c r="B72" s="397" t="s">
        <v>718</v>
      </c>
      <c r="C72" s="108"/>
      <c r="D72" s="108"/>
      <c r="E72" s="119">
        <f t="shared" si="1"/>
        <v>0</v>
      </c>
      <c r="F72" s="110"/>
    </row>
    <row r="73" spans="1:16">
      <c r="A73" s="396" t="s">
        <v>719</v>
      </c>
      <c r="B73" s="397" t="s">
        <v>720</v>
      </c>
      <c r="C73" s="108"/>
      <c r="D73" s="108"/>
      <c r="E73" s="119">
        <f t="shared" si="1"/>
        <v>0</v>
      </c>
      <c r="F73" s="110"/>
    </row>
    <row r="74" spans="1:16">
      <c r="A74" s="408" t="s">
        <v>721</v>
      </c>
      <c r="B74" s="397" t="s">
        <v>722</v>
      </c>
      <c r="C74" s="108"/>
      <c r="D74" s="108"/>
      <c r="E74" s="119">
        <f t="shared" si="1"/>
        <v>0</v>
      </c>
      <c r="F74" s="110"/>
    </row>
    <row r="75" spans="1:16" ht="24">
      <c r="A75" s="396" t="s">
        <v>693</v>
      </c>
      <c r="B75" s="397" t="s">
        <v>723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724</v>
      </c>
      <c r="B76" s="397" t="s">
        <v>725</v>
      </c>
      <c r="C76" s="108"/>
      <c r="D76" s="108"/>
      <c r="E76" s="119">
        <f t="shared" si="1"/>
        <v>0</v>
      </c>
      <c r="F76" s="108"/>
    </row>
    <row r="77" spans="1:16">
      <c r="A77" s="396" t="s">
        <v>726</v>
      </c>
      <c r="B77" s="397" t="s">
        <v>727</v>
      </c>
      <c r="C77" s="109"/>
      <c r="D77" s="109"/>
      <c r="E77" s="119">
        <f t="shared" si="1"/>
        <v>0</v>
      </c>
      <c r="F77" s="109"/>
    </row>
    <row r="78" spans="1:16">
      <c r="A78" s="396" t="s">
        <v>728</v>
      </c>
      <c r="B78" s="397" t="s">
        <v>729</v>
      </c>
      <c r="C78" s="108"/>
      <c r="D78" s="108"/>
      <c r="E78" s="119">
        <f t="shared" si="1"/>
        <v>0</v>
      </c>
      <c r="F78" s="108"/>
    </row>
    <row r="79" spans="1:16">
      <c r="A79" s="396" t="s">
        <v>697</v>
      </c>
      <c r="B79" s="397" t="s">
        <v>730</v>
      </c>
      <c r="C79" s="109"/>
      <c r="D79" s="109"/>
      <c r="E79" s="119">
        <f t="shared" si="1"/>
        <v>0</v>
      </c>
      <c r="F79" s="109"/>
    </row>
    <row r="80" spans="1:16">
      <c r="A80" s="396" t="s">
        <v>731</v>
      </c>
      <c r="B80" s="397" t="s">
        <v>732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733</v>
      </c>
      <c r="B81" s="397" t="s">
        <v>734</v>
      </c>
      <c r="C81" s="108"/>
      <c r="D81" s="108"/>
      <c r="E81" s="119">
        <f t="shared" si="1"/>
        <v>0</v>
      </c>
      <c r="F81" s="108"/>
    </row>
    <row r="82" spans="1:16">
      <c r="A82" s="396" t="s">
        <v>735</v>
      </c>
      <c r="B82" s="397" t="s">
        <v>736</v>
      </c>
      <c r="C82" s="108"/>
      <c r="D82" s="108"/>
      <c r="E82" s="119">
        <f t="shared" si="1"/>
        <v>0</v>
      </c>
      <c r="F82" s="108"/>
    </row>
    <row r="83" spans="1:16" ht="24">
      <c r="A83" s="396" t="s">
        <v>737</v>
      </c>
      <c r="B83" s="397" t="s">
        <v>738</v>
      </c>
      <c r="C83" s="108"/>
      <c r="D83" s="108"/>
      <c r="E83" s="119">
        <f t="shared" si="1"/>
        <v>0</v>
      </c>
      <c r="F83" s="108"/>
    </row>
    <row r="84" spans="1:16">
      <c r="A84" s="396" t="s">
        <v>739</v>
      </c>
      <c r="B84" s="397" t="s">
        <v>740</v>
      </c>
      <c r="C84" s="108"/>
      <c r="D84" s="108"/>
      <c r="E84" s="119">
        <f t="shared" si="1"/>
        <v>0</v>
      </c>
      <c r="F84" s="108"/>
    </row>
    <row r="85" spans="1:16">
      <c r="A85" s="396" t="s">
        <v>741</v>
      </c>
      <c r="B85" s="397" t="s">
        <v>742</v>
      </c>
      <c r="C85" s="104">
        <f>SUM(C86:C90)+C94</f>
        <v>38538</v>
      </c>
      <c r="D85" s="104">
        <f>SUM(D86:D90)+D94</f>
        <v>0</v>
      </c>
      <c r="E85" s="104">
        <f>SUM(E86:E90)+E94</f>
        <v>38538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743</v>
      </c>
      <c r="B86" s="397" t="s">
        <v>744</v>
      </c>
      <c r="C86" s="108">
        <v>584</v>
      </c>
      <c r="D86" s="108"/>
      <c r="E86" s="119">
        <f t="shared" si="1"/>
        <v>584</v>
      </c>
      <c r="F86" s="108"/>
    </row>
    <row r="87" spans="1:16">
      <c r="A87" s="396" t="s">
        <v>745</v>
      </c>
      <c r="B87" s="397" t="s">
        <v>746</v>
      </c>
      <c r="C87" s="108">
        <v>32366</v>
      </c>
      <c r="D87" s="108"/>
      <c r="E87" s="119">
        <f t="shared" si="1"/>
        <v>32366</v>
      </c>
      <c r="F87" s="108"/>
    </row>
    <row r="88" spans="1:16">
      <c r="A88" s="396" t="s">
        <v>747</v>
      </c>
      <c r="B88" s="397" t="s">
        <v>748</v>
      </c>
      <c r="C88" s="108">
        <v>850</v>
      </c>
      <c r="D88" s="108"/>
      <c r="E88" s="119">
        <f t="shared" si="1"/>
        <v>850</v>
      </c>
      <c r="F88" s="108"/>
    </row>
    <row r="89" spans="1:16">
      <c r="A89" s="396" t="s">
        <v>749</v>
      </c>
      <c r="B89" s="397" t="s">
        <v>750</v>
      </c>
      <c r="C89" s="108">
        <v>3296</v>
      </c>
      <c r="D89" s="108"/>
      <c r="E89" s="119">
        <f t="shared" si="1"/>
        <v>3296</v>
      </c>
      <c r="F89" s="108"/>
    </row>
    <row r="90" spans="1:16">
      <c r="A90" s="396" t="s">
        <v>751</v>
      </c>
      <c r="B90" s="397" t="s">
        <v>752</v>
      </c>
      <c r="C90" s="103">
        <f>SUM(C91:C93)</f>
        <v>412</v>
      </c>
      <c r="D90" s="103">
        <f>SUM(D91:D93)</f>
        <v>0</v>
      </c>
      <c r="E90" s="103">
        <f>SUM(E91:E93)</f>
        <v>412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753</v>
      </c>
      <c r="B91" s="397" t="s">
        <v>754</v>
      </c>
      <c r="C91" s="108"/>
      <c r="D91" s="108"/>
      <c r="E91" s="119">
        <f t="shared" si="1"/>
        <v>0</v>
      </c>
      <c r="F91" s="108"/>
    </row>
    <row r="92" spans="1:16">
      <c r="A92" s="396" t="s">
        <v>661</v>
      </c>
      <c r="B92" s="397" t="s">
        <v>755</v>
      </c>
      <c r="C92" s="108">
        <v>11</v>
      </c>
      <c r="D92" s="108"/>
      <c r="E92" s="119">
        <f t="shared" si="1"/>
        <v>11</v>
      </c>
      <c r="F92" s="108"/>
    </row>
    <row r="93" spans="1:16">
      <c r="A93" s="396" t="s">
        <v>665</v>
      </c>
      <c r="B93" s="397" t="s">
        <v>756</v>
      </c>
      <c r="C93" s="108">
        <v>401</v>
      </c>
      <c r="D93" s="108"/>
      <c r="E93" s="119">
        <f t="shared" si="1"/>
        <v>401</v>
      </c>
      <c r="F93" s="108"/>
    </row>
    <row r="94" spans="1:16">
      <c r="A94" s="396" t="s">
        <v>757</v>
      </c>
      <c r="B94" s="397" t="s">
        <v>758</v>
      </c>
      <c r="C94" s="108">
        <v>1030</v>
      </c>
      <c r="D94" s="108"/>
      <c r="E94" s="119">
        <f t="shared" si="1"/>
        <v>1030</v>
      </c>
      <c r="F94" s="108"/>
    </row>
    <row r="95" spans="1:16">
      <c r="A95" s="396" t="s">
        <v>759</v>
      </c>
      <c r="B95" s="397" t="s">
        <v>760</v>
      </c>
      <c r="C95" s="108"/>
      <c r="D95" s="108"/>
      <c r="E95" s="119">
        <f t="shared" si="1"/>
        <v>0</v>
      </c>
      <c r="F95" s="110"/>
    </row>
    <row r="96" spans="1:16">
      <c r="A96" s="398" t="s">
        <v>761</v>
      </c>
      <c r="B96" s="407" t="s">
        <v>762</v>
      </c>
      <c r="C96" s="104">
        <f>C85+C80+C75+C71+C95</f>
        <v>38538</v>
      </c>
      <c r="D96" s="104">
        <f>D85+D80+D75+D71+D95</f>
        <v>0</v>
      </c>
      <c r="E96" s="104">
        <f>E85+E80+E75+E71+E95</f>
        <v>38538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763</v>
      </c>
      <c r="B97" s="395" t="s">
        <v>764</v>
      </c>
      <c r="C97" s="104">
        <f>C96+C68+C66</f>
        <v>43766</v>
      </c>
      <c r="D97" s="104">
        <f>D96+D68+D66</f>
        <v>0</v>
      </c>
      <c r="E97" s="104">
        <f>E96+E68+E66</f>
        <v>43766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765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766</v>
      </c>
      <c r="D100" s="115" t="s">
        <v>767</v>
      </c>
      <c r="E100" s="115" t="s">
        <v>768</v>
      </c>
      <c r="F100" s="115" t="s">
        <v>769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770</v>
      </c>
      <c r="B102" s="397" t="s">
        <v>771</v>
      </c>
      <c r="C102" s="108">
        <v>2199</v>
      </c>
      <c r="D102" s="108"/>
      <c r="E102" s="108">
        <v>12</v>
      </c>
      <c r="F102" s="125">
        <f>C102+D102-E102</f>
        <v>2187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772</v>
      </c>
      <c r="B103" s="397" t="s">
        <v>773</v>
      </c>
      <c r="C103" s="108"/>
      <c r="D103" s="108"/>
      <c r="E103" s="108"/>
      <c r="F103" s="125">
        <f>C103+D103-E103</f>
        <v>0</v>
      </c>
    </row>
    <row r="104" spans="1:27">
      <c r="A104" s="396" t="s">
        <v>774</v>
      </c>
      <c r="B104" s="397" t="s">
        <v>775</v>
      </c>
      <c r="C104" s="108"/>
      <c r="D104" s="108"/>
      <c r="E104" s="108"/>
      <c r="F104" s="125">
        <f>C104+D104-E104</f>
        <v>0</v>
      </c>
    </row>
    <row r="105" spans="1:27">
      <c r="A105" s="412" t="s">
        <v>776</v>
      </c>
      <c r="B105" s="395" t="s">
        <v>777</v>
      </c>
      <c r="C105" s="103">
        <f>SUM(C102:C104)</f>
        <v>2199</v>
      </c>
      <c r="D105" s="103">
        <f>SUM(D102:D104)</f>
        <v>0</v>
      </c>
      <c r="E105" s="103">
        <f>SUM(E102:E104)</f>
        <v>12</v>
      </c>
      <c r="F105" s="103">
        <f>SUM(F102:F104)</f>
        <v>2187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778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779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862</v>
      </c>
      <c r="B109" s="614"/>
      <c r="C109" s="614" t="s">
        <v>876</v>
      </c>
      <c r="D109" s="614"/>
      <c r="E109" s="614"/>
      <c r="F109" s="614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3" t="s">
        <v>864</v>
      </c>
      <c r="D111" s="613"/>
      <c r="E111" s="613"/>
      <c r="F111" s="613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0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P264"/>
  <sheetViews>
    <sheetView workbookViewId="0">
      <selection activeCell="A2" sqref="A2:J31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781</v>
      </c>
      <c r="F2" s="418"/>
      <c r="G2" s="418"/>
      <c r="H2" s="416"/>
      <c r="I2" s="416"/>
    </row>
    <row r="3" spans="1:9">
      <c r="A3" s="416"/>
      <c r="B3" s="417"/>
      <c r="C3" s="419" t="s">
        <v>782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1" t="str">
        <f ca="1">'справка №1-БАЛАНС'!E3</f>
        <v>УМБАЛ "СВЕТИ ГЕОРГИ" ЕАД</v>
      </c>
      <c r="C4" s="621"/>
      <c r="D4" s="621"/>
      <c r="E4" s="621"/>
      <c r="F4" s="621"/>
      <c r="G4" s="627" t="s">
        <v>2</v>
      </c>
      <c r="H4" s="627"/>
      <c r="I4" s="500">
        <f ca="1">'справка №1-БАЛАНС'!H3</f>
        <v>115576405</v>
      </c>
    </row>
    <row r="5" spans="1:9" ht="15">
      <c r="A5" s="501" t="s">
        <v>5</v>
      </c>
      <c r="B5" s="622" t="str">
        <f ca="1">'справка №1-БАЛАНС'!E5</f>
        <v>01.01.2016-30.06.2016</v>
      </c>
      <c r="C5" s="622"/>
      <c r="D5" s="622"/>
      <c r="E5" s="622"/>
      <c r="F5" s="622"/>
      <c r="G5" s="625" t="s">
        <v>4</v>
      </c>
      <c r="H5" s="626"/>
      <c r="I5" s="500" t="str">
        <f ca="1"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783</v>
      </c>
    </row>
    <row r="7" spans="1:9" s="520" customFormat="1">
      <c r="A7" s="140" t="s">
        <v>463</v>
      </c>
      <c r="B7" s="79"/>
      <c r="C7" s="140" t="s">
        <v>784</v>
      </c>
      <c r="D7" s="141"/>
      <c r="E7" s="142"/>
      <c r="F7" s="143" t="s">
        <v>785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786</v>
      </c>
      <c r="D8" s="82" t="s">
        <v>787</v>
      </c>
      <c r="E8" s="82" t="s">
        <v>788</v>
      </c>
      <c r="F8" s="142" t="s">
        <v>789</v>
      </c>
      <c r="G8" s="144" t="s">
        <v>790</v>
      </c>
      <c r="H8" s="144"/>
      <c r="I8" s="144" t="s">
        <v>791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792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793</v>
      </c>
      <c r="B12" s="90" t="s">
        <v>794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795</v>
      </c>
      <c r="B13" s="90" t="s">
        <v>796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797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798</v>
      </c>
      <c r="B15" s="90" t="s">
        <v>799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800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801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802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793</v>
      </c>
      <c r="B19" s="90" t="s">
        <v>803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804</v>
      </c>
      <c r="B20" s="90" t="s">
        <v>805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806</v>
      </c>
      <c r="B21" s="90" t="s">
        <v>807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808</v>
      </c>
      <c r="B22" s="90" t="s">
        <v>809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810</v>
      </c>
      <c r="B23" s="90" t="s">
        <v>811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812</v>
      </c>
      <c r="B24" s="90" t="s">
        <v>813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814</v>
      </c>
      <c r="B25" s="95" t="s">
        <v>815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816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817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874</v>
      </c>
      <c r="B30" s="624"/>
      <c r="C30" s="624"/>
      <c r="D30" s="459" t="s">
        <v>818</v>
      </c>
      <c r="E30" s="623" t="s">
        <v>875</v>
      </c>
      <c r="F30" s="623"/>
      <c r="G30" s="623"/>
      <c r="H30" s="420" t="s">
        <v>780</v>
      </c>
      <c r="I30" s="623" t="s">
        <v>877</v>
      </c>
      <c r="J30" s="623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1" fitToHeight="0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opLeftCell="A11" workbookViewId="0">
      <selection activeCell="H26" sqref="H26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819</v>
      </c>
      <c r="B2" s="145"/>
      <c r="C2" s="145"/>
      <c r="D2" s="145"/>
      <c r="E2" s="145"/>
      <c r="F2" s="145"/>
    </row>
    <row r="3" spans="1:15" ht="12.75" customHeight="1">
      <c r="A3" s="145" t="s">
        <v>820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8" t="str">
        <f ca="1">'справка №1-БАЛАНС'!E3</f>
        <v>УМБАЛ "СВЕТИ ГЕОРГИ" ЕАД</v>
      </c>
      <c r="C5" s="628"/>
      <c r="D5" s="628"/>
      <c r="E5" s="570" t="s">
        <v>2</v>
      </c>
      <c r="F5" s="451">
        <f ca="1">'справка №1-БАЛАНС'!H3</f>
        <v>115576405</v>
      </c>
    </row>
    <row r="6" spans="1:15" ht="15" customHeight="1">
      <c r="A6" s="27" t="s">
        <v>821</v>
      </c>
      <c r="B6" s="629" t="str">
        <f ca="1">'справка №1-БАЛАНС'!E5</f>
        <v>01.01.2016-30.06.2016</v>
      </c>
      <c r="C6" s="629"/>
      <c r="D6" s="510"/>
      <c r="E6" s="569" t="s">
        <v>4</v>
      </c>
      <c r="F6" s="511" t="str">
        <f ca="1"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822</v>
      </c>
      <c r="B8" s="32" t="s">
        <v>8</v>
      </c>
      <c r="C8" s="33" t="s">
        <v>823</v>
      </c>
      <c r="D8" s="33" t="s">
        <v>824</v>
      </c>
      <c r="E8" s="33" t="s">
        <v>825</v>
      </c>
      <c r="F8" s="33" t="s">
        <v>826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827</v>
      </c>
      <c r="B10" s="35"/>
      <c r="C10" s="429"/>
      <c r="D10" s="429"/>
      <c r="E10" s="429"/>
      <c r="F10" s="429"/>
    </row>
    <row r="11" spans="1:15" ht="18" customHeight="1">
      <c r="A11" s="36" t="s">
        <v>828</v>
      </c>
      <c r="B11" s="37"/>
      <c r="C11" s="429"/>
      <c r="D11" s="429"/>
      <c r="E11" s="429"/>
      <c r="F11" s="429"/>
    </row>
    <row r="12" spans="1:15" ht="14.25" customHeight="1">
      <c r="A12" s="36" t="s">
        <v>878</v>
      </c>
      <c r="B12" s="37"/>
      <c r="C12" s="441">
        <v>580</v>
      </c>
      <c r="D12" s="441">
        <v>100</v>
      </c>
      <c r="E12" s="441"/>
      <c r="F12" s="443">
        <f>C12-E12</f>
        <v>580</v>
      </c>
    </row>
    <row r="13" spans="1:15">
      <c r="A13" s="36" t="s">
        <v>879</v>
      </c>
      <c r="B13" s="37"/>
      <c r="C13" s="441">
        <v>5</v>
      </c>
      <c r="D13" s="441">
        <v>100</v>
      </c>
      <c r="E13" s="441"/>
      <c r="F13" s="443">
        <f t="shared" ref="F13:F26" si="0">C13-E13</f>
        <v>5</v>
      </c>
    </row>
    <row r="14" spans="1:15">
      <c r="A14" s="36" t="s">
        <v>880</v>
      </c>
      <c r="B14" s="37"/>
      <c r="C14" s="441">
        <v>2113</v>
      </c>
      <c r="D14" s="441">
        <v>95</v>
      </c>
      <c r="E14" s="441"/>
      <c r="F14" s="443">
        <f t="shared" si="0"/>
        <v>2113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831</v>
      </c>
      <c r="C27" s="429">
        <f>SUM(C12:C26)</f>
        <v>2698</v>
      </c>
      <c r="D27" s="429"/>
      <c r="E27" s="429">
        <f>SUM(E12:E26)</f>
        <v>0</v>
      </c>
      <c r="F27" s="442">
        <f>SUM(F12:F26)</f>
        <v>2698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832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833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834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835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836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837</v>
      </c>
      <c r="B78" s="39" t="s">
        <v>838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839</v>
      </c>
      <c r="B79" s="39" t="s">
        <v>840</v>
      </c>
      <c r="C79" s="429">
        <f>C78+C61+C44+C27</f>
        <v>2698</v>
      </c>
      <c r="D79" s="429"/>
      <c r="E79" s="429">
        <f>E78+E61+E44+E27</f>
        <v>0</v>
      </c>
      <c r="F79" s="442">
        <f>F78+F61+F44+F27</f>
        <v>2698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841</v>
      </c>
      <c r="B80" s="39"/>
      <c r="C80" s="429"/>
      <c r="D80" s="429"/>
      <c r="E80" s="429"/>
      <c r="F80" s="442"/>
    </row>
    <row r="81" spans="1:6" ht="14.25" customHeight="1">
      <c r="A81" s="36" t="s">
        <v>828</v>
      </c>
      <c r="B81" s="40"/>
      <c r="C81" s="429"/>
      <c r="D81" s="429"/>
      <c r="E81" s="429"/>
      <c r="F81" s="442"/>
    </row>
    <row r="82" spans="1:6">
      <c r="A82" s="36" t="s">
        <v>829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830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842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832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843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834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844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836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837</v>
      </c>
      <c r="B148" s="39" t="s">
        <v>845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846</v>
      </c>
      <c r="B149" s="39" t="s">
        <v>847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862</v>
      </c>
      <c r="B151" s="453"/>
      <c r="C151" s="630" t="s">
        <v>863</v>
      </c>
      <c r="D151" s="630"/>
      <c r="E151" s="630"/>
      <c r="F151" s="630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0" t="s">
        <v>864</v>
      </c>
      <c r="D153" s="630"/>
      <c r="E153" s="630"/>
      <c r="F153" s="630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rumen</cp:lastModifiedBy>
  <cp:lastPrinted>2016-08-25T13:27:22Z</cp:lastPrinted>
  <dcterms:created xsi:type="dcterms:W3CDTF">2000-06-29T12:02:40Z</dcterms:created>
  <dcterms:modified xsi:type="dcterms:W3CDTF">2016-08-29T13:35:18Z</dcterms:modified>
</cp:coreProperties>
</file>