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7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<sst xmlns="http://schemas.openxmlformats.org/spreadsheetml/2006/main" count="1068" uniqueCount="875">
  <si>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</si>
  <si>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</si>
  <si>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</si>
  <si>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</si>
  <si>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</si>
  <si>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</si>
  <si>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</si>
  <si>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</si>
  <si>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</si>
  <si>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</si>
  <si>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</si>
  <si>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</si>
  <si>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</si>
  <si>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</si>
  <si>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</si>
  <si>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</si>
  <si>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</si>
  <si>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</si>
  <si>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</si>
  <si>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</si>
  <si>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</si>
  <si>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</si>
  <si>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</si>
  <si>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</si>
  <si>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</si>
  <si>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</si>
  <si>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</si>
  <si>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</si>
  <si>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</si>
  <si>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</si>
  <si>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</si>
  <si>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</si>
  <si>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</si>
  <si>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</si>
  <si>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</si>
  <si>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</si>
  <si>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</si>
  <si>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</si>
  <si>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</si>
  <si>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</si>
  <si>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</si>
  <si>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</si>
  <si>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</si>
  <si>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</si>
  <si>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</si>
  <si>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</si>
  <si>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</si>
  <si>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</si>
  <si>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</si>
  <si>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</si>
  <si>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</si>
  <si>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</si>
  <si>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</si>
  <si>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</si>
  <si>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</si>
  <si>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</si>
  <si>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</si>
  <si>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</si>
  <si>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</si>
  <si>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</si>
  <si>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</si>
  <si>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</si>
  <si>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</si>
  <si>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</si>
  <si>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</si>
  <si>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</si>
  <si>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</si>
  <si>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</si>
  <si>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</si>
  <si>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</si>
  <si>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</si>
  <si>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</si>
  <si>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</si>
  <si>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</si>
  <si>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</si>
  <si>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</si>
  <si>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</si>
  <si>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</si>
  <si>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</si>
  <si>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</si>
  <si>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</si>
  <si>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</si>
  <si>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</si>
  <si>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</si>
  <si>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</si>
  <si>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</si>
  <si>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</si>
  <si>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</si>
  <si>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</si>
  <si>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</si>
  <si>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</si>
  <si>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</si>
  <si>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</si>
  <si>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</si>
  <si>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</si>
  <si>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</si>
  <si>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</si>
  <si>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</si>
  <si>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</si>
  <si>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</si>
  <si>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</si>
  <si>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</si>
  <si>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</si>
  <si>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</si>
  <si>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</si>
  <si>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</si>
  <si>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</si>
  <si>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</si>
  <si>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</si>
  <si>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</si>
  <si>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</si>
  <si>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</si>
  <si>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</si>
  <si>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</si>
  <si>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</si>
  <si>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</si>
  <si>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</si>
  <si>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</si>
  <si>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</si>
  <si>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</si>
  <si>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</si>
  <si>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</si>
  <si>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</si>
  <si>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</si>
  <si>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</si>
  <si>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</si>
  <si>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</si>
  <si>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</si>
  <si>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</si>
  <si>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</si>
  <si>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</si>
  <si>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</si>
  <si>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</si>
  <si>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</si>
  <si>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</si>
  <si>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</si>
  <si>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</si>
  <si>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</si>
  <si>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</si>
  <si>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</si>
  <si>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</si>
  <si>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</si>
  <si>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</si>
  <si>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</si>
  <si>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</si>
  <si>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</si>
  <si>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</si>
  <si>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</si>
  <si>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</si>
  <si>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</si>
  <si>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</si>
  <si>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</si>
  <si>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</si>
  <si>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</si>
  <si>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</si>
  <si>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</si>
  <si>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</si>
  <si>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</si>
  <si>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</si>
  <si>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</si>
  <si>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</si>
  <si>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</si>
  <si>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</si>
  <si>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</si>
  <si>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</si>
  <si>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</si>
  <si>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</si>
  <si>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</si>
  <si>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</si>
  <si>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</si>
  <si>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</si>
  <si>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</si>
  <si>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</si>
  <si>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</si>
  <si>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</si>
  <si>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</si>
  <si>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</si>
  <si>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</si>
  <si>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</si>
  <si>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</si>
  <si>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</si>
  <si>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</si>
  <si>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</si>
  <si>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</si>
  <si>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</si>
  <si>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</si>
  <si>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</si>
  <si>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</si>
  <si>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</si>
  <si>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</si>
  <si>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</si>
  <si>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</si>
  <si>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</si>
  <si>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</si>
  <si>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</si>
  <si>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</si>
  <si>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</si>
  <si>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</si>
  <si>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</si>
  <si>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</si>
  <si>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</si>
  <si>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</si>
  <si>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</si>
  <si>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</si>
  <si>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</si>
  <si>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</si>
  <si>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</si>
  <si>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</si>
  <si>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</si>
  <si>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</si>
  <si>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</si>
  <si>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</si>
  <si>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</si>
  <si>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</si>
  <si>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</si>
  <si>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</si>
  <si>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</si>
  <si>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</si>
  <si>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</si>
  <si>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</si>
  <si>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</si>
  <si>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</si>
  <si>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</si>
  <si>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</si>
  <si>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</si>
  <si>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</si>
  <si>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</si>
  <si>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</si>
  <si>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</si>
  <si>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</si>
  <si>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</si>
  <si>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</si>
  <si>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</si>
  <si>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</si>
  <si>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</si>
  <si>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</si>
  <si>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</si>
  <si>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</si>
  <si>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</si>
  <si>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</si>
  <si>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</si>
  <si>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</si>
  <si>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</si>
  <si>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</si>
  <si>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</si>
  <si>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</si>
  <si>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</si>
  <si>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</si>
  <si>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</si>
  <si>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</si>
  <si>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</si>
  <si>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</si>
  <si>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</si>
  <si>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</si>
  <si>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</si>
  <si>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</si>
  <si>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</si>
  <si>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</si>
  <si>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</si>
  <si>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</si>
  <si>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</si>
  <si>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</si>
  <si>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</si>
  <si>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</si>
  <si>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</si>
  <si>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</si>
  <si>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</si>
  <si>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</si>
  <si>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</si>
  <si>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</si>
  <si>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</si>
  <si>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</si>
  <si>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</si>
  <si>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</si>
  <si>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</si>
  <si>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</si>
  <si>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</si>
  <si>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</si>
  <si>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</si>
  <si>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</si>
  <si>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</si>
  <si>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</si>
  <si>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</si>
  <si>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</si>
  <si>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</si>
  <si>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</si>
  <si>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</si>
  <si>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</si>
  <si>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</si>
  <si>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</si>
  <si>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</si>
  <si>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</si>
  <si>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</si>
  <si>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</si>
  <si>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</si>
  <si>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</si>
  <si>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</si>
  <si>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</si>
  <si>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</si>
  <si>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</si>
  <si>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</si>
  <si>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</si>
  <si>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</si>
  <si>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</si>
  <si>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</si>
  <si>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</si>
  <si>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</si>
  <si>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</si>
  <si>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</si>
  <si>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</si>
  <si>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</si>
  <si>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</si>
  <si>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</si>
  <si>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</si>
  <si>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</si>
  <si>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</si>
  <si>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</si>
  <si>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</si>
  <si>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</si>
  <si>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</si>
  <si>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</si>
  <si>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</si>
  <si>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</si>
  <si>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</si>
  <si>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</si>
  <si>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</si>
  <si>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</si>
  <si>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</si>
  <si>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</si>
  <si>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</si>
  <si>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</si>
  <si>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</si>
  <si>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</si>
  <si>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</si>
  <si>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</si>
  <si>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</si>
  <si>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</si>
  <si>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</si>
  <si>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</si>
  <si>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</si>
  <si>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</si>
  <si>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</si>
  <si>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</si>
  <si>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</si>
  <si>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</si>
  <si>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</si>
  <si>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</si>
  <si>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</si>
  <si>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</si>
  <si>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</si>
  <si>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</si>
  <si>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</si>
  <si>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</si>
  <si>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</si>
  <si>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</si>
  <si>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</si>
  <si>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</si>
  <si>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</si>
  <si>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</si>
  <si>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</si>
  <si>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</si>
  <si>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</si>
  <si>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</si>
  <si>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</si>
  <si>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</si>
  <si>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</si>
  <si>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</si>
  <si>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</si>
  <si>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</si>
  <si>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</si>
  <si>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</si>
  <si>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</si>
  <si>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</si>
  <si>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</si>
  <si>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</si>
  <si>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</si>
  <si>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</si>
  <si>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</si>
  <si>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</si>
  <si>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</si>
  <si>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</si>
  <si>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</si>
  <si>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</si>
  <si>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</si>
  <si>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</si>
  <si>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</si>
  <si>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</si>
  <si>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</si>
  <si>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</si>
  <si>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</si>
  <si>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</si>
  <si>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</si>
  <si>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</si>
  <si>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</si>
  <si>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</si>
  <si>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</si>
  <si>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</si>
  <si>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</si>
  <si>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</si>
  <si>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</si>
  <si>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</si>
  <si>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</si>
  <si>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</si>
  <si>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</si>
  <si>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</si>
  <si>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</si>
  <si>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</si>
  <si>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</si>
  <si>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</si>
  <si>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</si>
  <si>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</si>
  <si>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</si>
  <si>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</si>
  <si>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</si>
  <si>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</si>
  <si>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</si>
  <si>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</si>
  <si>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</si>
  <si>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</si>
  <si>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</si>
  <si>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</si>
  <si>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</si>
  <si>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</si>
  <si>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</si>
  <si>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</si>
  <si>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</si>
  <si>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</si>
  <si>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</si>
  <si>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</si>
  <si>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</si>
  <si>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</si>
  <si>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</si>
  <si>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</si>
  <si>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</si>
  <si>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</si>
  <si>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</si>
  <si>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</si>
  <si>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</si>
  <si>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</si>
  <si>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</si>
  <si>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</si>
  <si>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</si>
  <si>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</si>
  <si>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</si>
  <si>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</si>
  <si>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</si>
  <si>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</si>
  <si>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</si>
  <si>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</si>
  <si>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</si>
  <si>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</si>
  <si>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</si>
  <si>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</si>
  <si>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</si>
  <si>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</si>
  <si>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</si>
  <si>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</si>
  <si>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</si>
  <si>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</si>
  <si>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</si>
  <si>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</si>
  <si>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</si>
  <si>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</si>
  <si>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</si>
  <si>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</si>
  <si>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</si>
  <si>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</si>
  <si>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</si>
  <si>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</si>
  <si>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</si>
  <si>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</si>
  <si>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</si>
  <si>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</si>
  <si>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</si>
  <si>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</si>
  <si>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</si>
  <si>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</si>
  <si>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</si>
  <si>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</si>
  <si>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</si>
  <si>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</si>
  <si>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</si>
  <si>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</si>
  <si>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</si>
  <si>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</si>
  <si>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</si>
  <si>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</si>
  <si>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</si>
  <si>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</si>
  <si>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</si>
  <si>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</si>
  <si>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</si>
  <si>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</si>
  <si>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</si>
  <si>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</si>
  <si>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</si>
  <si>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</si>
  <si>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</si>
  <si>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</si>
  <si>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</si>
  <si>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</si>
  <si>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</si>
  <si>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</si>
  <si>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</si>
  <si>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</si>
  <si>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</si>
  <si>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</si>
  <si>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</si>
  <si>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</si>
  <si>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</si>
  <si>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</si>
  <si>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</si>
  <si>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</si>
  <si>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</si>
  <si>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</si>
  <si>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</si>
  <si>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</si>
  <si>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</si>
  <si>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</si>
  <si>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</si>
  <si>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</si>
  <si>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</si>
  <si>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</si>
  <si>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</si>
  <si>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</si>
  <si>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</si>
  <si>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</si>
  <si>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</si>
  <si>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</si>
  <si>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</si>
  <si>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</si>
  <si>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</si>
  <si>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</si>
  <si>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</si>
  <si>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</si>
  <si>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</si>
  <si>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</si>
  <si>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</si>
  <si>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</si>
  <si>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</si>
  <si>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</si>
  <si>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</si>
  <si>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</si>
  <si>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</si>
  <si>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</si>
  <si>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</si>
  <si>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</si>
  <si>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</si>
  <si>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</si>
  <si>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</si>
  <si>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</si>
  <si>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</si>
  <si>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</si>
  <si>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</si>
  <si>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</si>
  <si>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</si>
  <si>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</si>
  <si>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</si>
  <si>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</si>
  <si>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</si>
  <si>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</si>
  <si>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</si>
  <si>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</si>
  <si>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</si>
  <si>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</si>
  <si>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</si>
  <si>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</si>
  <si>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</si>
  <si>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</si>
  <si>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</si>
  <si>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</si>
  <si>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</si>
  <si>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</si>
  <si>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</si>
  <si>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</si>
  <si>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</si>
  <si>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</si>
  <si>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</si>
  <si>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</si>
  <si>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</si>
  <si>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</si>
  <si>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</si>
  <si>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</si>
  <si>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</si>
  <si>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</si>
  <si>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</si>
  <si>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</si>
  <si>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</si>
  <si>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</si>
  <si>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</si>
  <si>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</si>
  <si>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</si>
  <si>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</si>
  <si>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</si>
  <si>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</si>
  <si>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</si>
  <si>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</si>
  <si>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</si>
  <si>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</si>
  <si>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</si>
  <si>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</si>
  <si>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</si>
  <si>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</si>
  <si>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</si>
  <si>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</si>
  <si>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</si>
  <si>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</si>
  <si>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</si>
  <si>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</si>
  <si>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</si>
  <si>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</si>
  <si>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</si>
  <si>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</si>
  <si>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</si>
  <si>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</si>
  <si>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</si>
  <si>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</si>
  <si>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</si>
  <si>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</si>
  <si>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</si>
  <si>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</si>
  <si>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</si>
  <si>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</si>
  <si>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</si>
  <si>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</si>
  <si>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</si>
  <si>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</si>
  <si>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</si>
  <si>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</si>
  <si>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</si>
  <si>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</si>
  <si>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</si>
  <si>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</si>
  <si>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</si>
  <si>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</si>
  <si>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</si>
  <si>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</si>
  <si>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</si>
  <si>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</si>
  <si>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</si>
  <si>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</si>
  <si>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</si>
  <si>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</si>
  <si>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</si>
  <si>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</si>
  <si>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</si>
  <si>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</si>
  <si>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</si>
  <si>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</si>
  <si>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</si>
  <si>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</si>
  <si>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</si>
  <si>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</si>
  <si>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</si>
  <si>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</si>
  <si>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</si>
  <si>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</si>
  <si>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</si>
  <si>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</si>
  <si>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</si>
  <si>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</si>
  <si>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</si>
  <si>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</si>
  <si>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</si>
  <si>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</si>
  <si>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</si>
  <si>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</si>
  <si>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</si>
  <si>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</si>
  <si>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</si>
  <si>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</si>
  <si>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</si>
  <si>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</si>
  <si>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</si>
  <si>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</si>
  <si>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</si>
  <si>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</si>
  <si>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</si>
  <si>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</si>
  <si>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</si>
  <si>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</si>
  <si>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</si>
  <si>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</si>
  <si>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</si>
  <si>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</si>
  <si>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</si>
  <si>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</si>
  <si>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</si>
  <si>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</si>
  <si>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</si>
  <si>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</si>
  <si>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</si>
  <si>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</si>
  <si>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</si>
  <si>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</si>
  <si>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</si>
  <si>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</si>
  <si>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</si>
  <si>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</si>
  <si>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</si>
  <si>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</si>
  <si>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</si>
  <si>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</si>
  <si>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</si>
  <si>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</si>
  <si>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</si>
  <si>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</si>
  <si>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</si>
  <si>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</si>
  <si>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</si>
  <si>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</si>
  <si>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</si>
  <si>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</si>
  <si>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</si>
  <si>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</si>
  <si>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</si>
  <si>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</si>
  <si>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</si>
  <si>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</si>
  <si>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</si>
  <si>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</si>
  <si>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</si>
  <si>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</si>
  <si>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</si>
  <si>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</si>
  <si>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</si>
  <si>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</si>
  <si>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</si>
  <si>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</si>
  <si>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</si>
  <si>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</si>
  <si>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</si>
  <si>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</si>
  <si>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</si>
  <si>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</si>
  <si>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</si>
  <si>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</si>
  <si>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</si>
  <si>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</si>
  <si>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</si>
  <si>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</si>
  <si>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</si>
  <si>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</si>
  <si>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</si>
  <si>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</si>
  <si>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</si>
  <si>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</si>
  <si>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</si>
  <si>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</si>
  <si>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</si>
  <si>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</si>
  <si>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</si>
  <si>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</si>
  <si>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</si>
  <si>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</si>
  <si>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</si>
  <si>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</si>
  <si>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</si>
  <si>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</si>
  <si>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</si>
  <si>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</si>
  <si>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</si>
  <si>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</si>
  <si>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</si>
  <si>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</si>
  <si>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</si>
  <si>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</si>
  <si>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</si>
  <si>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</si>
  <si>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</si>
  <si>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</si>
  <si>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</si>
  <si>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</si>
  <si>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</si>
  <si>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</si>
  <si>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</si>
  <si>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</si>
  <si>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</si>
  <si>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</si>
  <si>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</si>
  <si>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</si>
  <si>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</si>
  <si>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</si>
  <si>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</si>
  <si>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</si>
  <si>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</si>
  <si>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</si>
  <si>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</si>
  <si>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</si>
  <si>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</si>
  <si>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</si>
  <si>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</si>
  <si>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</si>
  <si>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</si>
  <si>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</si>
  <si>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</si>
  <si>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</si>
  <si>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</si>
  <si>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</si>
  <si>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</si>
  <si>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</si>
  <si>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</si>
  <si>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</si>
  <si>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</si>
  <si>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</si>
  <si>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</si>
  <si>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</si>
  <si>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</si>
  <si>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</si>
  <si>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</si>
  <si>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</si>
  <si>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</si>
  <si>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</si>
  <si>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</si>
  <si>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</si>
  <si>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</si>
  <si>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</si>
  <si>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</si>
  <si>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</si>
  <si>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</si>
  <si>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</si>
  <si>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</si>
  <si>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</si>
  <si>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</si>
  <si>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</si>
  <si>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</si>
  <si>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</si>
  <si>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</si>
  <si>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</si>
  <si>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</si>
  <si>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</si>
  <si>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</si>
  <si>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</si>
  <si>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</si>
  <si>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</si>
  <si>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</si>
  <si>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</si>
  <si>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</si>
  <si>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</si>
  <si>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</si>
  <si>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</si>
  <si>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</si>
  <si>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</si>
  <si>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</si>
  <si>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</si>
  <si>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</si>
  <si>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</si>
  <si>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</si>
  <si>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</si>
  <si>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</si>
  <si>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</si>
  <si>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</si>
  <si>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</si>
  <si>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</si>
  <si>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</si>
  <si>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</si>
  <si>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</si>
  <si>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</si>
  <si>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ДП ТСВ</t>
  </si>
  <si>
    <t>Съставител: Цветелина Попова</t>
  </si>
  <si>
    <t>Ръководител: инж.Валери Василев</t>
  </si>
  <si>
    <t>Цветелина Попова</t>
  </si>
  <si>
    <t>инж.Валери Василев</t>
  </si>
  <si>
    <t>Съставител:Цветелина Попова</t>
  </si>
  <si>
    <t>Ръководител:инж.Валери Василев</t>
  </si>
  <si>
    <t xml:space="preserve">                                    Съставител: Цветелина Попова                   </t>
  </si>
  <si>
    <t xml:space="preserve"> Ръководител:</t>
  </si>
  <si>
    <t>неконсолидиран</t>
  </si>
  <si>
    <t>01.01-31.12.2016г.</t>
  </si>
  <si>
    <t>Дата на съставяне: 22.03.2017г.</t>
  </si>
  <si>
    <t>22.03.2017г.</t>
  </si>
  <si>
    <t xml:space="preserve">Дата на съставяне: 22.03.2017г.                                      </t>
  </si>
  <si>
    <t xml:space="preserve">Дата  на съставяне: 22.03.2017г.                                                                                                                                </t>
  </si>
  <si>
    <t xml:space="preserve">Дата на съставяне:22.03.2017г.              </t>
  </si>
  <si>
    <t>Дата на съставяне:22.03.2017г.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</si>
</sst>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&quot;лв&quot;_-;\-* #,##0.00\ &quot;лв&quot;_-;_-* &quot;-&quot;??\ &quot;лв&quot;_-;_-@_-"/>
    <numFmt numFmtId="173" formatCode="d/m/yyyy&quot; &quot;&quot;г.&quot;;@"/>
    <numFmt numFmtId="174" formatCode="dd/mm/yyyy&quot; &quot;&quot;г.&quot;;@"/>
    <numFmt numFmtId="175" formatCode="#,##0;\(#,##0\)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9"/>
      <name val="Times New Roman Cyr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633">
    <xf numFmtId="0" fontId="0" fillId="0" borderId="0" xfId="0" applyAlignment="1">
      <alignment/>
    </xf>
    <xf numFmtId="0" fontId="8" fillId="0" borderId="0" xfId="39" applyFont="1" applyBorder="1" applyAlignment="1" applyProtection="1">
      <alignment horizontal="left" vertical="top"/>
      <protection locked="0"/>
    </xf>
    <xf numFmtId="0" fontId="10" fillId="0" borderId="0" xfId="42" applyFont="1">
      <alignment/>
      <protection/>
    </xf>
    <xf numFmtId="0" fontId="9" fillId="0" borderId="0" xfId="42" applyFont="1" applyAlignment="1">
      <alignment/>
      <protection/>
    </xf>
    <xf numFmtId="0" fontId="9" fillId="0" borderId="0" xfId="40" applyFont="1" applyAlignment="1">
      <alignment wrapText="1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Fill="1" applyBorder="1" applyAlignment="1">
      <alignment horizontal="center" vertical="center" wrapText="1"/>
      <protection/>
    </xf>
    <xf numFmtId="0" fontId="9" fillId="0" borderId="10" xfId="42" applyFont="1" applyBorder="1" applyAlignment="1">
      <alignment vertical="center" wrapText="1"/>
      <protection/>
    </xf>
    <xf numFmtId="0" fontId="10" fillId="0" borderId="0" xfId="42" applyFont="1" applyBorder="1">
      <alignment/>
      <protection/>
    </xf>
    <xf numFmtId="0" fontId="10" fillId="0" borderId="10" xfId="42" applyFont="1" applyBorder="1" applyAlignment="1">
      <alignment vertical="center" wrapText="1"/>
      <protection/>
    </xf>
    <xf numFmtId="0" fontId="10" fillId="0" borderId="10" xfId="42" applyFont="1" applyBorder="1" applyAlignment="1">
      <alignment wrapText="1"/>
      <protection/>
    </xf>
    <xf numFmtId="3" fontId="10" fillId="0" borderId="0" xfId="42" applyNumberFormat="1" applyFont="1" applyBorder="1" applyAlignment="1" applyProtection="1">
      <alignment vertical="center"/>
      <protection locked="0"/>
    </xf>
    <xf numFmtId="0" fontId="9" fillId="0" borderId="0" xfId="42" applyFont="1" applyBorder="1" applyProtection="1">
      <alignment/>
      <protection locked="0"/>
    </xf>
    <xf numFmtId="49" fontId="9" fillId="0" borderId="11" xfId="42" applyNumberFormat="1" applyFont="1" applyBorder="1" applyAlignment="1">
      <alignment horizontal="center" vertical="center" wrapText="1"/>
      <protection/>
    </xf>
    <xf numFmtId="49" fontId="9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wrapText="1"/>
      <protection/>
    </xf>
    <xf numFmtId="49" fontId="9" fillId="0" borderId="0" xfId="42" applyNumberFormat="1" applyFont="1" applyBorder="1" applyAlignment="1" applyProtection="1">
      <alignment horizontal="center" wrapText="1"/>
      <protection locked="0"/>
    </xf>
    <xf numFmtId="49" fontId="10" fillId="33" borderId="10" xfId="42" applyNumberFormat="1" applyFont="1" applyFill="1" applyBorder="1" applyAlignment="1">
      <alignment horizontal="center" vertical="center" wrapText="1"/>
      <protection/>
    </xf>
    <xf numFmtId="49" fontId="9" fillId="0" borderId="12" xfId="42" applyNumberFormat="1" applyFont="1" applyBorder="1" applyAlignment="1">
      <alignment horizontal="center" vertical="center" wrapText="1"/>
      <protection/>
    </xf>
    <xf numFmtId="0" fontId="10" fillId="0" borderId="0" xfId="38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1" fontId="10" fillId="36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Fill="1" applyBorder="1" applyAlignment="1" applyProtection="1">
      <alignment vertical="center"/>
      <protection/>
    </xf>
    <xf numFmtId="1" fontId="9" fillId="34" borderId="10" xfId="41" applyNumberFormat="1" applyFont="1" applyFill="1" applyBorder="1" applyAlignment="1" applyProtection="1">
      <alignment vertical="center"/>
      <protection locked="0"/>
    </xf>
    <xf numFmtId="3" fontId="9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Border="1" applyProtection="1">
      <alignment/>
      <protection/>
    </xf>
    <xf numFmtId="1" fontId="10" fillId="35" borderId="10" xfId="40" applyNumberFormat="1" applyFont="1" applyFill="1" applyBorder="1" applyAlignment="1" applyProtection="1">
      <alignment wrapText="1"/>
      <protection locked="0"/>
    </xf>
    <xf numFmtId="3" fontId="10" fillId="0" borderId="10" xfId="40" applyNumberFormat="1" applyFont="1" applyFill="1" applyBorder="1" applyAlignment="1" applyProtection="1">
      <alignment wrapText="1"/>
      <protection/>
    </xf>
    <xf numFmtId="1" fontId="10" fillId="36" borderId="10" xfId="40" applyNumberFormat="1" applyFont="1" applyFill="1" applyBorder="1" applyAlignment="1" applyProtection="1">
      <alignment wrapText="1"/>
      <protection locked="0"/>
    </xf>
    <xf numFmtId="49" fontId="10" fillId="0" borderId="10" xfId="42" applyNumberFormat="1" applyFont="1" applyBorder="1" applyAlignment="1" applyProtection="1">
      <alignment horizontal="center" vertical="center" wrapText="1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3" fontId="10" fillId="0" borderId="10" xfId="42" applyNumberFormat="1" applyFont="1" applyBorder="1" applyAlignment="1" applyProtection="1">
      <alignment vertical="center"/>
      <protection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3" fontId="10" fillId="0" borderId="13" xfId="42" applyNumberFormat="1" applyFont="1" applyBorder="1" applyAlignment="1" applyProtection="1">
      <alignment vertical="center"/>
      <protection/>
    </xf>
    <xf numFmtId="3" fontId="10" fillId="0" borderId="11" xfId="42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8" applyFont="1">
      <alignment/>
      <protection/>
    </xf>
    <xf numFmtId="0" fontId="10" fillId="0" borderId="0" xfId="38" applyFont="1" applyBorder="1">
      <alignment/>
      <protection/>
    </xf>
    <xf numFmtId="49" fontId="10" fillId="0" borderId="0" xfId="38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8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8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1" applyNumberFormat="1" applyFont="1" applyFill="1" applyBorder="1" applyAlignment="1" applyProtection="1">
      <alignment vertical="center"/>
      <protection locked="0"/>
    </xf>
    <xf numFmtId="0" fontId="9" fillId="0" borderId="10" xfId="41" applyFont="1" applyBorder="1" applyAlignment="1" applyProtection="1">
      <alignment vertical="center" wrapText="1"/>
      <protection/>
    </xf>
    <xf numFmtId="0" fontId="9" fillId="0" borderId="10" xfId="41" applyFont="1" applyBorder="1" applyAlignment="1" applyProtection="1">
      <alignment horizontal="left" vertical="center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wrapText="1"/>
      <protection/>
    </xf>
    <xf numFmtId="0" fontId="10" fillId="0" borderId="0" xfId="40" applyFont="1" applyAlignment="1" applyProtection="1">
      <alignment wrapText="1"/>
      <protection/>
    </xf>
    <xf numFmtId="1" fontId="10" fillId="34" borderId="10" xfId="40" applyNumberFormat="1" applyFont="1" applyFill="1" applyBorder="1" applyAlignment="1" applyProtection="1">
      <alignment wrapText="1"/>
      <protection locked="0"/>
    </xf>
    <xf numFmtId="1" fontId="10" fillId="0" borderId="0" xfId="40" applyNumberFormat="1" applyFont="1" applyAlignment="1" applyProtection="1">
      <alignment wrapText="1"/>
      <protection/>
    </xf>
    <xf numFmtId="0" fontId="10" fillId="0" borderId="0" xfId="42" applyFont="1" applyBorder="1" applyProtection="1">
      <alignment/>
      <protection/>
    </xf>
    <xf numFmtId="0" fontId="9" fillId="0" borderId="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172" fontId="9" fillId="0" borderId="10" xfId="50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39" applyFont="1" applyAlignment="1">
      <alignment horizontal="left" vertical="top" wrapText="1"/>
      <protection/>
    </xf>
    <xf numFmtId="0" fontId="8" fillId="0" borderId="0" xfId="39" applyFont="1" applyAlignment="1">
      <alignment vertical="top" wrapText="1"/>
      <protection/>
    </xf>
    <xf numFmtId="0" fontId="8" fillId="0" borderId="0" xfId="39" applyFont="1" applyAlignment="1">
      <alignment vertical="top"/>
      <protection/>
    </xf>
    <xf numFmtId="0" fontId="4" fillId="0" borderId="0" xfId="39" applyFont="1" applyAlignment="1">
      <alignment vertical="top"/>
      <protection/>
    </xf>
    <xf numFmtId="0" fontId="6" fillId="0" borderId="0" xfId="39" applyFont="1" applyBorder="1" applyAlignment="1" applyProtection="1">
      <alignment vertical="top" wrapText="1"/>
      <protection locked="0"/>
    </xf>
    <xf numFmtId="1" fontId="8" fillId="34" borderId="12" xfId="39" applyNumberFormat="1" applyFont="1" applyFill="1" applyBorder="1" applyAlignment="1" applyProtection="1">
      <alignment vertical="top" wrapText="1"/>
      <protection locked="0"/>
    </xf>
    <xf numFmtId="1" fontId="8" fillId="34" borderId="17" xfId="39" applyNumberFormat="1" applyFont="1" applyFill="1" applyBorder="1" applyAlignment="1" applyProtection="1">
      <alignment vertical="top" wrapText="1"/>
      <protection locked="0"/>
    </xf>
    <xf numFmtId="1" fontId="8" fillId="36" borderId="17" xfId="39" applyNumberFormat="1" applyFont="1" applyFill="1" applyBorder="1" applyAlignment="1" applyProtection="1">
      <alignment vertical="top" wrapText="1"/>
      <protection locked="0"/>
    </xf>
    <xf numFmtId="1" fontId="8" fillId="0" borderId="17" xfId="39" applyNumberFormat="1" applyFont="1" applyBorder="1" applyAlignment="1" applyProtection="1">
      <alignment vertical="top" wrapText="1"/>
      <protection/>
    </xf>
    <xf numFmtId="1" fontId="8" fillId="0" borderId="12" xfId="39" applyNumberFormat="1" applyFont="1" applyBorder="1" applyAlignment="1" applyProtection="1">
      <alignment vertical="top" wrapText="1"/>
      <protection/>
    </xf>
    <xf numFmtId="1" fontId="8" fillId="0" borderId="17" xfId="39" applyNumberFormat="1" applyFont="1" applyFill="1" applyBorder="1" applyAlignment="1" applyProtection="1">
      <alignment vertical="top" wrapText="1"/>
      <protection/>
    </xf>
    <xf numFmtId="1" fontId="4" fillId="0" borderId="0" xfId="39" applyNumberFormat="1" applyFont="1" applyAlignment="1">
      <alignment vertical="top"/>
      <protection/>
    </xf>
    <xf numFmtId="1" fontId="8" fillId="35" borderId="17" xfId="39" applyNumberFormat="1" applyFont="1" applyFill="1" applyBorder="1" applyAlignment="1" applyProtection="1">
      <alignment vertical="top" wrapText="1"/>
      <protection locked="0"/>
    </xf>
    <xf numFmtId="1" fontId="8" fillId="0" borderId="18" xfId="39" applyNumberFormat="1" applyFont="1" applyBorder="1" applyAlignment="1" applyProtection="1">
      <alignment vertical="top" wrapText="1"/>
      <protection/>
    </xf>
    <xf numFmtId="1" fontId="8" fillId="36" borderId="19" xfId="39" applyNumberFormat="1" applyFont="1" applyFill="1" applyBorder="1" applyAlignment="1" applyProtection="1">
      <alignment vertical="top" wrapText="1"/>
      <protection locked="0"/>
    </xf>
    <xf numFmtId="1" fontId="8" fillId="0" borderId="20" xfId="39" applyNumberFormat="1" applyFont="1" applyBorder="1" applyAlignment="1" applyProtection="1">
      <alignment vertical="top" wrapText="1"/>
      <protection/>
    </xf>
    <xf numFmtId="1" fontId="6" fillId="0" borderId="17" xfId="39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39" applyNumberFormat="1" applyFont="1" applyBorder="1" applyAlignment="1" applyProtection="1">
      <alignment vertical="top" wrapText="1"/>
      <protection/>
    </xf>
    <xf numFmtId="1" fontId="8" fillId="0" borderId="22" xfId="39" applyNumberFormat="1" applyFont="1" applyBorder="1" applyAlignment="1" applyProtection="1">
      <alignment vertical="top" wrapText="1"/>
      <protection/>
    </xf>
    <xf numFmtId="0" fontId="6" fillId="0" borderId="0" xfId="39" applyFont="1" applyBorder="1" applyAlignment="1">
      <alignment vertical="top" wrapText="1"/>
      <protection/>
    </xf>
    <xf numFmtId="49" fontId="6" fillId="0" borderId="0" xfId="39" applyNumberFormat="1" applyFont="1" applyBorder="1" applyAlignment="1">
      <alignment vertical="top" wrapText="1"/>
      <protection/>
    </xf>
    <xf numFmtId="1" fontId="8" fillId="0" borderId="0" xfId="39" applyNumberFormat="1" applyFont="1" applyBorder="1" applyAlignment="1">
      <alignment vertical="top" wrapText="1"/>
      <protection/>
    </xf>
    <xf numFmtId="0" fontId="4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vertical="top"/>
      <protection locked="0"/>
    </xf>
    <xf numFmtId="0" fontId="4" fillId="0" borderId="0" xfId="39" applyFont="1" applyBorder="1" applyAlignment="1" applyProtection="1">
      <alignment vertical="top" wrapText="1"/>
      <protection locked="0"/>
    </xf>
    <xf numFmtId="0" fontId="4" fillId="0" borderId="0" xfId="39" applyFont="1" applyAlignment="1" applyProtection="1">
      <alignment horizontal="left" vertical="top" wrapText="1"/>
      <protection locked="0"/>
    </xf>
    <xf numFmtId="0" fontId="4" fillId="0" borderId="0" xfId="39" applyFont="1" applyAlignment="1" applyProtection="1">
      <alignment vertical="top"/>
      <protection locked="0"/>
    </xf>
    <xf numFmtId="1" fontId="4" fillId="0" borderId="0" xfId="39" applyNumberFormat="1" applyFont="1" applyAlignment="1" applyProtection="1">
      <alignment vertical="top" wrapText="1"/>
      <protection locked="0"/>
    </xf>
    <xf numFmtId="0" fontId="9" fillId="0" borderId="13" xfId="42" applyFont="1" applyBorder="1" applyAlignment="1">
      <alignment horizontal="centerContinuous" vertical="center" wrapText="1"/>
      <protection/>
    </xf>
    <xf numFmtId="0" fontId="9" fillId="0" borderId="15" xfId="42" applyFont="1" applyBorder="1" applyAlignment="1">
      <alignment horizontal="centerContinuous" vertical="center" wrapText="1"/>
      <protection/>
    </xf>
    <xf numFmtId="0" fontId="9" fillId="0" borderId="11" xfId="42" applyFont="1" applyBorder="1" applyAlignment="1">
      <alignment horizontal="centerContinuous" vertical="center" wrapText="1"/>
      <protection/>
    </xf>
    <xf numFmtId="0" fontId="9" fillId="33" borderId="13" xfId="42" applyFont="1" applyFill="1" applyBorder="1" applyAlignment="1">
      <alignment horizontal="centerContinuous" vertical="center" wrapText="1"/>
      <protection/>
    </xf>
    <xf numFmtId="0" fontId="9" fillId="33" borderId="11" xfId="42" applyFont="1" applyFill="1" applyBorder="1" applyAlignment="1">
      <alignment horizontal="centerContinuous" vertical="center" wrapText="1"/>
      <protection/>
    </xf>
    <xf numFmtId="1" fontId="10" fillId="33" borderId="12" xfId="42" applyNumberFormat="1" applyFont="1" applyFill="1" applyBorder="1" applyAlignment="1" applyProtection="1">
      <alignment vertical="center"/>
      <protection locked="0"/>
    </xf>
    <xf numFmtId="1" fontId="10" fillId="33" borderId="14" xfId="42" applyNumberFormat="1" applyFont="1" applyFill="1" applyBorder="1" applyAlignment="1" applyProtection="1">
      <alignment vertical="center"/>
      <protection locked="0"/>
    </xf>
    <xf numFmtId="1" fontId="10" fillId="33" borderId="16" xfId="42" applyNumberFormat="1" applyFont="1" applyFill="1" applyBorder="1" applyAlignment="1" applyProtection="1">
      <alignment vertical="center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0" fontId="9" fillId="0" borderId="13" xfId="42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2" applyNumberFormat="1" applyFont="1" applyFill="1" applyBorder="1" applyAlignment="1" applyProtection="1">
      <alignment vertical="center"/>
      <protection locked="0"/>
    </xf>
    <xf numFmtId="3" fontId="10" fillId="0" borderId="0" xfId="42" applyNumberFormat="1" applyFont="1" applyBorder="1" applyProtection="1">
      <alignment/>
      <protection/>
    </xf>
    <xf numFmtId="0" fontId="9" fillId="0" borderId="12" xfId="42" applyFont="1" applyBorder="1" applyAlignment="1">
      <alignment horizontal="centerContinuous" vertical="center" wrapText="1"/>
      <protection/>
    </xf>
    <xf numFmtId="0" fontId="9" fillId="0" borderId="16" xfId="42" applyFont="1" applyBorder="1" applyAlignment="1">
      <alignment horizontal="centerContinuous" vertical="center" wrapText="1"/>
      <protection/>
    </xf>
    <xf numFmtId="0" fontId="9" fillId="0" borderId="18" xfId="42" applyFont="1" applyBorder="1" applyAlignment="1">
      <alignment horizontal="left" vertical="center" wrapText="1"/>
      <protection/>
    </xf>
    <xf numFmtId="0" fontId="9" fillId="0" borderId="11" xfId="42" applyFont="1" applyBorder="1" applyAlignment="1">
      <alignment horizontal="center" vertical="center" wrapText="1"/>
      <protection/>
    </xf>
    <xf numFmtId="0" fontId="9" fillId="0" borderId="11" xfId="42" applyFont="1" applyFill="1" applyBorder="1" applyAlignment="1">
      <alignment horizontal="center" vertical="center" wrapText="1"/>
      <protection/>
    </xf>
    <xf numFmtId="0" fontId="9" fillId="0" borderId="23" xfId="42" applyFont="1" applyBorder="1" applyAlignment="1">
      <alignment horizontal="centerContinuous" vertical="center" wrapText="1"/>
      <protection/>
    </xf>
    <xf numFmtId="0" fontId="9" fillId="33" borderId="15" xfId="42" applyFont="1" applyFill="1" applyBorder="1" applyAlignment="1">
      <alignment horizontal="center" vertical="center" wrapText="1"/>
      <protection/>
    </xf>
    <xf numFmtId="0" fontId="9" fillId="0" borderId="18" xfId="42" applyFont="1" applyBorder="1" applyAlignment="1">
      <alignment horizontal="centerContinuous" vertical="center" wrapText="1"/>
      <protection/>
    </xf>
    <xf numFmtId="0" fontId="9" fillId="0" borderId="19" xfId="42" applyFont="1" applyBorder="1" applyAlignment="1">
      <alignment horizontal="center" vertical="center" wrapText="1"/>
      <protection/>
    </xf>
    <xf numFmtId="0" fontId="9" fillId="0" borderId="24" xfId="42" applyFont="1" applyBorder="1" applyAlignment="1">
      <alignment horizontal="centerContinuous" vertical="center" wrapText="1"/>
      <protection/>
    </xf>
    <xf numFmtId="0" fontId="9" fillId="0" borderId="25" xfId="42" applyFont="1" applyBorder="1" applyAlignment="1">
      <alignment horizontal="centerContinuous" vertical="center" wrapText="1"/>
      <protection/>
    </xf>
    <xf numFmtId="49" fontId="9" fillId="0" borderId="18" xfId="42" applyNumberFormat="1" applyFont="1" applyBorder="1" applyAlignment="1">
      <alignment horizontal="centerContinuous" vertical="center" wrapText="1"/>
      <protection/>
    </xf>
    <xf numFmtId="49" fontId="9" fillId="0" borderId="19" xfId="42" applyNumberFormat="1" applyFont="1" applyBorder="1" applyAlignment="1">
      <alignment horizontal="centerContinuous" vertical="center" wrapText="1"/>
      <protection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6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center" vertical="top" wrapText="1"/>
      <protection locked="0"/>
    </xf>
    <xf numFmtId="0" fontId="8" fillId="0" borderId="0" xfId="39" applyFont="1" applyAlignment="1" applyProtection="1">
      <alignment horizontal="left" vertical="top"/>
      <protection locked="0"/>
    </xf>
    <xf numFmtId="0" fontId="6" fillId="0" borderId="0" xfId="39" applyFont="1" applyBorder="1" applyAlignment="1" applyProtection="1">
      <alignment horizontal="center" vertical="top"/>
      <protection locked="0"/>
    </xf>
    <xf numFmtId="0" fontId="6" fillId="0" borderId="0" xfId="40" applyFont="1" applyAlignment="1" applyProtection="1">
      <alignment wrapText="1"/>
      <protection locked="0"/>
    </xf>
    <xf numFmtId="0" fontId="6" fillId="0" borderId="26" xfId="39" applyFont="1" applyBorder="1" applyAlignment="1" applyProtection="1">
      <alignment horizontal="center" vertical="center"/>
      <protection/>
    </xf>
    <xf numFmtId="0" fontId="6" fillId="0" borderId="27" xfId="39" applyFont="1" applyBorder="1" applyAlignment="1" applyProtection="1">
      <alignment horizontal="center" vertical="top" wrapText="1"/>
      <protection/>
    </xf>
    <xf numFmtId="14" fontId="6" fillId="0" borderId="27" xfId="39" applyNumberFormat="1" applyFont="1" applyBorder="1" applyAlignment="1" applyProtection="1">
      <alignment horizontal="center" vertical="top" wrapText="1"/>
      <protection/>
    </xf>
    <xf numFmtId="49" fontId="6" fillId="0" borderId="27" xfId="39" applyNumberFormat="1" applyFont="1" applyBorder="1" applyAlignment="1" applyProtection="1">
      <alignment horizontal="center" vertical="center" wrapText="1"/>
      <protection/>
    </xf>
    <xf numFmtId="14" fontId="6" fillId="0" borderId="28" xfId="39" applyNumberFormat="1" applyFont="1" applyBorder="1" applyAlignment="1" applyProtection="1">
      <alignment horizontal="center" vertical="top" wrapText="1"/>
      <protection/>
    </xf>
    <xf numFmtId="0" fontId="6" fillId="0" borderId="29" xfId="39" applyFont="1" applyBorder="1" applyAlignment="1" applyProtection="1">
      <alignment horizontal="center" vertical="center" wrapText="1"/>
      <protection/>
    </xf>
    <xf numFmtId="0" fontId="6" fillId="0" borderId="10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center" vertical="center" wrapText="1"/>
      <protection/>
    </xf>
    <xf numFmtId="0" fontId="6" fillId="0" borderId="17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0" fontId="8" fillId="0" borderId="10" xfId="39" applyFont="1" applyBorder="1" applyAlignment="1" applyProtection="1">
      <alignment vertical="top" wrapText="1"/>
      <protection/>
    </xf>
    <xf numFmtId="0" fontId="8" fillId="0" borderId="12" xfId="39" applyFont="1" applyBorder="1" applyAlignment="1" applyProtection="1">
      <alignment vertical="top" wrapText="1"/>
      <protection/>
    </xf>
    <xf numFmtId="49" fontId="6" fillId="33" borderId="18" xfId="39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8" fillId="0" borderId="10" xfId="39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1" fontId="7" fillId="0" borderId="12" xfId="39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1" fontId="8" fillId="0" borderId="10" xfId="39" applyNumberFormat="1" applyFont="1" applyBorder="1" applyAlignment="1" applyProtection="1">
      <alignment vertical="top" wrapText="1"/>
      <protection/>
    </xf>
    <xf numFmtId="1" fontId="17" fillId="37" borderId="10" xfId="39" applyNumberFormat="1" applyFont="1" applyFill="1" applyBorder="1" applyAlignment="1" applyProtection="1">
      <alignment vertical="top"/>
      <protection/>
    </xf>
    <xf numFmtId="1" fontId="3" fillId="0" borderId="18" xfId="39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39" applyNumberFormat="1" applyFont="1" applyBorder="1" applyAlignment="1" applyProtection="1">
      <alignment horizontal="right" vertical="top" wrapText="1"/>
      <protection/>
    </xf>
    <xf numFmtId="1" fontId="6" fillId="0" borderId="18" xfId="39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39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39" applyNumberFormat="1" applyFont="1" applyFill="1" applyBorder="1" applyAlignment="1" applyProtection="1">
      <alignment vertical="top"/>
      <protection/>
    </xf>
    <xf numFmtId="0" fontId="17" fillId="37" borderId="29" xfId="39" applyNumberFormat="1" applyFont="1" applyFill="1" applyBorder="1" applyAlignment="1" applyProtection="1">
      <alignment vertical="top" wrapText="1"/>
      <protection/>
    </xf>
    <xf numFmtId="49" fontId="3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0" xfId="39" applyNumberFormat="1" applyFont="1" applyBorder="1" applyAlignment="1" applyProtection="1">
      <alignment horizontal="right" vertical="top" wrapText="1"/>
      <protection/>
    </xf>
    <xf numFmtId="1" fontId="5" fillId="0" borderId="13" xfId="39" applyNumberFormat="1" applyFont="1" applyBorder="1" applyAlignment="1" applyProtection="1">
      <alignment horizontal="right" vertical="top" wrapText="1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8" fillId="0" borderId="30" xfId="39" applyNumberFormat="1" applyFont="1" applyBorder="1" applyAlignment="1" applyProtection="1">
      <alignment vertical="top" wrapText="1"/>
      <protection/>
    </xf>
    <xf numFmtId="1" fontId="8" fillId="0" borderId="31" xfId="39" applyNumberFormat="1" applyFont="1" applyBorder="1" applyAlignment="1" applyProtection="1">
      <alignment vertical="top" wrapText="1"/>
      <protection/>
    </xf>
    <xf numFmtId="1" fontId="4" fillId="0" borderId="23" xfId="39" applyNumberFormat="1" applyFont="1" applyBorder="1" applyAlignment="1" applyProtection="1">
      <alignment horizontal="right" vertical="top" wrapText="1"/>
      <protection/>
    </xf>
    <xf numFmtId="1" fontId="8" fillId="0" borderId="32" xfId="39" applyNumberFormat="1" applyFont="1" applyBorder="1" applyAlignment="1" applyProtection="1">
      <alignment vertical="top" wrapText="1"/>
      <protection/>
    </xf>
    <xf numFmtId="1" fontId="8" fillId="0" borderId="33" xfId="39" applyNumberFormat="1" applyFont="1" applyBorder="1" applyAlignment="1" applyProtection="1">
      <alignment vertical="top" wrapText="1"/>
      <protection/>
    </xf>
    <xf numFmtId="1" fontId="5" fillId="0" borderId="11" xfId="39" applyNumberFormat="1" applyFont="1" applyBorder="1" applyAlignment="1" applyProtection="1">
      <alignment horizontal="right" vertical="top" wrapText="1"/>
      <protection/>
    </xf>
    <xf numFmtId="1" fontId="5" fillId="33" borderId="10" xfId="3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39" applyNumberFormat="1" applyFont="1" applyBorder="1" applyAlignment="1" applyProtection="1">
      <alignment horizontal="right" vertical="top" wrapText="1"/>
      <protection/>
    </xf>
    <xf numFmtId="49" fontId="3" fillId="0" borderId="36" xfId="39" applyNumberFormat="1" applyFont="1" applyBorder="1" applyAlignment="1" applyProtection="1">
      <alignment horizontal="right" vertical="top" wrapText="1"/>
      <protection/>
    </xf>
    <xf numFmtId="1" fontId="3" fillId="0" borderId="36" xfId="39" applyNumberFormat="1" applyFont="1" applyBorder="1" applyAlignment="1" applyProtection="1">
      <alignment horizontal="right" vertical="top" wrapText="1"/>
      <protection/>
    </xf>
    <xf numFmtId="0" fontId="4" fillId="0" borderId="0" xfId="39" applyFont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0" fontId="9" fillId="0" borderId="16" xfId="41" applyFont="1" applyBorder="1" applyAlignment="1" applyProtection="1">
      <alignment horizontal="center" vertical="center" wrapText="1"/>
      <protection/>
    </xf>
    <xf numFmtId="0" fontId="9" fillId="0" borderId="12" xfId="41" applyFont="1" applyBorder="1" applyAlignment="1" applyProtection="1">
      <alignment horizontal="center" vertical="center" wrapText="1"/>
      <protection/>
    </xf>
    <xf numFmtId="0" fontId="9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vertical="center" wrapText="1"/>
      <protection/>
    </xf>
    <xf numFmtId="0" fontId="10" fillId="0" borderId="10" xfId="41" applyFont="1" applyFill="1" applyBorder="1" applyProtection="1">
      <alignment/>
      <protection/>
    </xf>
    <xf numFmtId="0" fontId="10" fillId="0" borderId="10" xfId="41" applyFont="1" applyBorder="1" applyAlignment="1" applyProtection="1">
      <alignment vertical="center" wrapText="1"/>
      <protection/>
    </xf>
    <xf numFmtId="3" fontId="10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Fill="1" applyBorder="1" applyAlignment="1" applyProtection="1">
      <alignment vertical="center" wrapText="1"/>
      <protection/>
    </xf>
    <xf numFmtId="0" fontId="11" fillId="0" borderId="10" xfId="41" applyFont="1" applyBorder="1" applyAlignment="1" applyProtection="1">
      <alignment horizontal="right"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Border="1" applyAlignment="1" applyProtection="1">
      <alignment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0" fillId="0" borderId="29" xfId="41" applyFont="1" applyBorder="1" applyAlignment="1" applyProtection="1">
      <alignment vertical="center" wrapText="1"/>
      <protection/>
    </xf>
    <xf numFmtId="49" fontId="10" fillId="0" borderId="16" xfId="41" applyNumberFormat="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vertical="center" wrapText="1"/>
      <protection/>
    </xf>
    <xf numFmtId="0" fontId="9" fillId="0" borderId="12" xfId="41" applyFont="1" applyBorder="1" applyAlignment="1" applyProtection="1">
      <alignment vertic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1" fontId="10" fillId="0" borderId="10" xfId="41" applyNumberFormat="1" applyFont="1" applyBorder="1" applyAlignment="1" applyProtection="1">
      <alignment vertical="center"/>
      <protection/>
    </xf>
    <xf numFmtId="1" fontId="8" fillId="38" borderId="17" xfId="39" applyNumberFormat="1" applyFont="1" applyFill="1" applyBorder="1" applyAlignment="1" applyProtection="1">
      <alignment vertical="top" wrapText="1"/>
      <protection locked="0"/>
    </xf>
    <xf numFmtId="1" fontId="8" fillId="38" borderId="12" xfId="39" applyNumberFormat="1" applyFont="1" applyFill="1" applyBorder="1" applyAlignment="1" applyProtection="1">
      <alignment vertical="top" wrapText="1"/>
      <protection locked="0"/>
    </xf>
    <xf numFmtId="0" fontId="10" fillId="0" borderId="0" xfId="40" applyFont="1" applyAlignment="1" applyProtection="1">
      <alignment wrapText="1"/>
      <protection locked="0"/>
    </xf>
    <xf numFmtId="0" fontId="10" fillId="0" borderId="0" xfId="40" applyFont="1" applyFill="1" applyAlignment="1" applyProtection="1">
      <alignment wrapText="1"/>
      <protection locked="0"/>
    </xf>
    <xf numFmtId="0" fontId="9" fillId="0" borderId="0" xfId="40" applyFont="1" applyBorder="1" applyAlignment="1" applyProtection="1">
      <alignment horizontal="centerContinuous" vertical="center" wrapText="1"/>
      <protection locked="0"/>
    </xf>
    <xf numFmtId="0" fontId="9" fillId="0" borderId="0" xfId="40" applyFont="1" applyFill="1" applyBorder="1" applyAlignment="1" applyProtection="1">
      <alignment horizontal="centerContinuous" vertical="center" wrapText="1"/>
      <protection locked="0"/>
    </xf>
    <xf numFmtId="1" fontId="10" fillId="0" borderId="0" xfId="40" applyNumberFormat="1" applyFont="1" applyBorder="1" applyAlignment="1" applyProtection="1">
      <alignment wrapText="1"/>
      <protection/>
    </xf>
    <xf numFmtId="0" fontId="10" fillId="0" borderId="0" xfId="40" applyFont="1" applyAlignment="1" applyProtection="1">
      <alignment horizontal="centerContinuous" wrapText="1"/>
      <protection/>
    </xf>
    <xf numFmtId="0" fontId="10" fillId="0" borderId="0" xfId="40" applyFont="1" applyAlignment="1" applyProtection="1">
      <alignment horizontal="center" wrapText="1"/>
      <protection/>
    </xf>
    <xf numFmtId="0" fontId="9" fillId="0" borderId="0" xfId="40" applyFont="1" applyAlignment="1" applyProtection="1">
      <alignment wrapText="1"/>
      <protection/>
    </xf>
    <xf numFmtId="0" fontId="9" fillId="0" borderId="10" xfId="40" applyFont="1" applyBorder="1" applyAlignment="1" applyProtection="1">
      <alignment horizontal="center" vertical="center" wrapText="1"/>
      <protection/>
    </xf>
    <xf numFmtId="14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horizontal="center" wrapText="1"/>
      <protection/>
    </xf>
    <xf numFmtId="49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0" fontId="10" fillId="0" borderId="10" xfId="40" applyFont="1" applyFill="1" applyBorder="1" applyAlignment="1" applyProtection="1">
      <alignment wrapText="1"/>
      <protection/>
    </xf>
    <xf numFmtId="49" fontId="10" fillId="0" borderId="10" xfId="40" applyNumberFormat="1" applyFont="1" applyFill="1" applyBorder="1" applyAlignment="1" applyProtection="1">
      <alignment horizontal="center" wrapText="1"/>
      <protection/>
    </xf>
    <xf numFmtId="0" fontId="9" fillId="0" borderId="10" xfId="40" applyFont="1" applyBorder="1" applyAlignment="1" applyProtection="1">
      <alignment horizontal="right" wrapText="1"/>
      <protection/>
    </xf>
    <xf numFmtId="49" fontId="9" fillId="0" borderId="10" xfId="40" applyNumberFormat="1" applyFont="1" applyBorder="1" applyAlignment="1" applyProtection="1">
      <alignment horizontal="center"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1" fontId="10" fillId="0" borderId="10" xfId="40" applyNumberFormat="1" applyFont="1" applyFill="1" applyBorder="1" applyAlignment="1" applyProtection="1">
      <alignment wrapText="1"/>
      <protection/>
    </xf>
    <xf numFmtId="0" fontId="9" fillId="0" borderId="10" xfId="40" applyFont="1" applyBorder="1" applyAlignment="1" applyProtection="1">
      <alignment wrapText="1"/>
      <protection/>
    </xf>
    <xf numFmtId="49" fontId="10" fillId="0" borderId="0" xfId="40" applyNumberFormat="1" applyFont="1" applyBorder="1" applyAlignment="1" applyProtection="1">
      <alignment wrapText="1"/>
      <protection/>
    </xf>
    <xf numFmtId="1" fontId="10" fillId="0" borderId="0" xfId="40" applyNumberFormat="1" applyFont="1" applyFill="1" applyBorder="1" applyAlignment="1" applyProtection="1">
      <alignment wrapText="1"/>
      <protection/>
    </xf>
    <xf numFmtId="0" fontId="9" fillId="0" borderId="0" xfId="40" applyFont="1" applyAlignment="1" applyProtection="1">
      <alignment horizontal="center"/>
      <protection/>
    </xf>
    <xf numFmtId="1" fontId="10" fillId="0" borderId="10" xfId="42" applyNumberFormat="1" applyFont="1" applyFill="1" applyBorder="1" applyAlignment="1" applyProtection="1">
      <alignment vertical="center"/>
      <protection/>
    </xf>
    <xf numFmtId="1" fontId="10" fillId="0" borderId="12" xfId="42" applyNumberFormat="1" applyFont="1" applyFill="1" applyBorder="1" applyAlignment="1" applyProtection="1">
      <alignment vertical="center"/>
      <protection/>
    </xf>
    <xf numFmtId="0" fontId="9" fillId="0" borderId="0" xfId="42" applyFont="1" applyBorder="1" applyAlignment="1" applyProtection="1">
      <alignment vertical="center" wrapText="1"/>
      <protection locked="0"/>
    </xf>
    <xf numFmtId="49" fontId="9" fillId="0" borderId="0" xfId="42" applyNumberFormat="1" applyFont="1" applyBorder="1" applyAlignment="1" applyProtection="1">
      <alignment horizontal="center" vertical="center" wrapText="1"/>
      <protection locked="0"/>
    </xf>
    <xf numFmtId="0" fontId="10" fillId="0" borderId="0" xfId="42" applyFont="1" applyBorder="1" applyProtection="1">
      <alignment/>
      <protection locked="0"/>
    </xf>
    <xf numFmtId="0" fontId="10" fillId="0" borderId="0" xfId="38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8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1" applyFont="1" applyBorder="1" applyAlignment="1" applyProtection="1">
      <alignment wrapText="1"/>
      <protection locked="0"/>
    </xf>
    <xf numFmtId="1" fontId="10" fillId="0" borderId="0" xfId="41" applyNumberFormat="1" applyFont="1" applyBorder="1" applyProtection="1">
      <alignment/>
      <protection locked="0"/>
    </xf>
    <xf numFmtId="0" fontId="9" fillId="0" borderId="0" xfId="4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1" applyNumberFormat="1" applyFont="1" applyFill="1" applyBorder="1" applyAlignment="1" applyProtection="1">
      <alignment vertical="center"/>
      <protection locked="0"/>
    </xf>
    <xf numFmtId="0" fontId="8" fillId="0" borderId="0" xfId="39" applyFont="1" applyBorder="1" applyAlignment="1" applyProtection="1">
      <alignment vertical="top"/>
      <protection locked="0"/>
    </xf>
    <xf numFmtId="49" fontId="6" fillId="0" borderId="0" xfId="39" applyNumberFormat="1" applyFont="1" applyBorder="1" applyAlignment="1" applyProtection="1">
      <alignment vertical="top" wrapText="1"/>
      <protection locked="0"/>
    </xf>
    <xf numFmtId="1" fontId="8" fillId="0" borderId="0" xfId="39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39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8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39" applyFont="1" applyFill="1" applyBorder="1" applyAlignment="1" applyProtection="1">
      <alignment horizontal="lef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0" fontId="16" fillId="37" borderId="37" xfId="39" applyFont="1" applyFill="1" applyBorder="1" applyAlignment="1" applyProtection="1">
      <alignment horizontal="left"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16" fillId="37" borderId="38" xfId="39" applyFont="1" applyFill="1" applyBorder="1" applyAlignment="1" applyProtection="1">
      <alignment vertical="top" wrapText="1"/>
      <protection/>
    </xf>
    <xf numFmtId="49" fontId="16" fillId="37" borderId="36" xfId="39" applyNumberFormat="1" applyFont="1" applyFill="1" applyBorder="1" applyAlignment="1" applyProtection="1">
      <alignment vertical="center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2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1" applyNumberFormat="1" applyFont="1" applyFill="1" applyBorder="1" applyAlignment="1" applyProtection="1">
      <alignment vertical="center"/>
      <protection/>
    </xf>
    <xf numFmtId="0" fontId="8" fillId="0" borderId="10" xfId="39" applyFont="1" applyBorder="1" applyAlignment="1" applyProtection="1">
      <alignment vertical="top"/>
      <protection locked="0"/>
    </xf>
    <xf numFmtId="0" fontId="6" fillId="0" borderId="10" xfId="39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centerContinuous"/>
      <protection/>
    </xf>
    <xf numFmtId="0" fontId="10" fillId="0" borderId="35" xfId="41" applyFont="1" applyBorder="1" applyAlignment="1" applyProtection="1">
      <alignment horizontal="centerContinuous"/>
      <protection/>
    </xf>
    <xf numFmtId="0" fontId="10" fillId="0" borderId="0" xfId="41" applyFont="1" applyAlignment="1" applyProtection="1">
      <alignment horizontal="centerContinuous" wrapText="1"/>
      <protection/>
    </xf>
    <xf numFmtId="0" fontId="9" fillId="0" borderId="0" xfId="39" applyFont="1" applyBorder="1" applyAlignment="1" applyProtection="1">
      <alignment vertical="top" wrapText="1"/>
      <protection/>
    </xf>
    <xf numFmtId="0" fontId="9" fillId="0" borderId="0" xfId="40" applyFont="1" applyBorder="1" applyAlignment="1" applyProtection="1">
      <alignment horizontal="centerContinuous" vertical="center" wrapText="1"/>
      <protection/>
    </xf>
    <xf numFmtId="0" fontId="9" fillId="0" borderId="0" xfId="40" applyFont="1" applyFill="1" applyBorder="1" applyAlignment="1" applyProtection="1">
      <alignment horizontal="centerContinuous" vertical="center" wrapText="1"/>
      <protection/>
    </xf>
    <xf numFmtId="0" fontId="9" fillId="0" borderId="0" xfId="39" applyFont="1" applyBorder="1" applyAlignment="1" applyProtection="1">
      <alignment horizontal="left" vertical="top"/>
      <protection/>
    </xf>
    <xf numFmtId="0" fontId="9" fillId="0" borderId="0" xfId="39" applyFont="1" applyBorder="1" applyAlignment="1" applyProtection="1">
      <alignment vertical="top"/>
      <protection/>
    </xf>
    <xf numFmtId="0" fontId="9" fillId="0" borderId="0" xfId="39" applyFont="1" applyFill="1" applyBorder="1" applyAlignment="1" applyProtection="1">
      <alignment vertical="top" wrapText="1"/>
      <protection/>
    </xf>
    <xf numFmtId="0" fontId="9" fillId="0" borderId="0" xfId="40" applyFont="1" applyFill="1" applyBorder="1" applyAlignment="1" applyProtection="1">
      <alignment horizontal="right" vertical="center" wrapText="1"/>
      <protection/>
    </xf>
    <xf numFmtId="0" fontId="9" fillId="0" borderId="0" xfId="42" applyFont="1" applyAlignment="1" applyProtection="1">
      <alignment horizontal="centerContinuous" wrapText="1"/>
      <protection/>
    </xf>
    <xf numFmtId="49" fontId="9" fillId="0" borderId="0" xfId="42" applyNumberFormat="1" applyFont="1" applyAlignment="1" applyProtection="1">
      <alignment horizontal="center" wrapText="1"/>
      <protection/>
    </xf>
    <xf numFmtId="0" fontId="9" fillId="0" borderId="0" xfId="42" applyFont="1" applyAlignment="1" applyProtection="1">
      <alignment horizontal="centerContinuous"/>
      <protection/>
    </xf>
    <xf numFmtId="0" fontId="10" fillId="0" borderId="0" xfId="42" applyFont="1" applyProtection="1">
      <alignment/>
      <protection/>
    </xf>
    <xf numFmtId="0" fontId="8" fillId="0" borderId="0" xfId="42" applyFont="1" applyAlignment="1" applyProtection="1">
      <alignment horizontal="left"/>
      <protection/>
    </xf>
    <xf numFmtId="0" fontId="9" fillId="0" borderId="0" xfId="42" applyFont="1" applyBorder="1" applyAlignment="1" applyProtection="1">
      <alignment horizontal="left" vertical="top" wrapText="1"/>
      <protection/>
    </xf>
    <xf numFmtId="0" fontId="9" fillId="0" borderId="0" xfId="42" applyFont="1" applyProtection="1">
      <alignment/>
      <protection/>
    </xf>
    <xf numFmtId="0" fontId="9" fillId="0" borderId="0" xfId="40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39" applyNumberFormat="1" applyFont="1" applyBorder="1" applyAlignment="1" applyProtection="1">
      <alignment horizontal="left" vertical="top" wrapText="1"/>
      <protection locked="0"/>
    </xf>
    <xf numFmtId="174" fontId="9" fillId="0" borderId="0" xfId="39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8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8" applyFont="1" applyAlignment="1">
      <alignment/>
      <protection/>
    </xf>
    <xf numFmtId="0" fontId="3" fillId="0" borderId="0" xfId="38" applyFont="1" applyBorder="1">
      <alignment/>
      <protection/>
    </xf>
    <xf numFmtId="0" fontId="3" fillId="0" borderId="0" xfId="38" applyFont="1">
      <alignment/>
      <protection/>
    </xf>
    <xf numFmtId="0" fontId="4" fillId="0" borderId="0" xfId="38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8" applyNumberFormat="1" applyFont="1">
      <alignment/>
      <protection/>
    </xf>
    <xf numFmtId="0" fontId="9" fillId="0" borderId="0" xfId="38" applyFont="1" applyBorder="1" applyProtection="1">
      <alignment/>
      <protection/>
    </xf>
    <xf numFmtId="0" fontId="10" fillId="0" borderId="0" xfId="38" applyFont="1" applyBorder="1" applyProtection="1">
      <alignment/>
      <protection/>
    </xf>
    <xf numFmtId="1" fontId="10" fillId="0" borderId="0" xfId="38" applyNumberFormat="1" applyFont="1" applyBorder="1" applyProtection="1">
      <alignment/>
      <protection/>
    </xf>
    <xf numFmtId="1" fontId="10" fillId="0" borderId="0" xfId="38" applyNumberFormat="1" applyFont="1" applyProtection="1">
      <alignment/>
      <protection locked="0"/>
    </xf>
    <xf numFmtId="49" fontId="10" fillId="0" borderId="0" xfId="38" applyNumberFormat="1" applyFont="1" applyProtection="1">
      <alignment/>
      <protection/>
    </xf>
    <xf numFmtId="1" fontId="10" fillId="0" borderId="0" xfId="38" applyNumberFormat="1" applyFont="1" applyProtection="1">
      <alignment/>
      <protection/>
    </xf>
    <xf numFmtId="0" fontId="8" fillId="0" borderId="0" xfId="39" applyFont="1" applyAlignment="1" applyProtection="1">
      <alignment vertical="top"/>
      <protection/>
    </xf>
    <xf numFmtId="0" fontId="8" fillId="0" borderId="0" xfId="39" applyFont="1" applyAlignment="1" applyProtection="1">
      <alignment vertical="top" wrapText="1"/>
      <protection/>
    </xf>
    <xf numFmtId="0" fontId="9" fillId="0" borderId="0" xfId="38" applyFont="1" applyAlignment="1">
      <alignment horizontal="center"/>
      <protection/>
    </xf>
    <xf numFmtId="0" fontId="10" fillId="0" borderId="0" xfId="38" applyFont="1" applyAlignment="1" applyProtection="1">
      <alignment/>
      <protection/>
    </xf>
    <xf numFmtId="0" fontId="10" fillId="0" borderId="0" xfId="38" applyFont="1" applyAlignment="1">
      <alignment/>
      <protection/>
    </xf>
    <xf numFmtId="0" fontId="10" fillId="0" borderId="0" xfId="38" applyFont="1" applyAlignment="1" applyProtection="1">
      <alignment/>
      <protection locked="0"/>
    </xf>
    <xf numFmtId="0" fontId="9" fillId="0" borderId="0" xfId="42" applyFont="1">
      <alignment/>
      <protection/>
    </xf>
    <xf numFmtId="0" fontId="9" fillId="0" borderId="0" xfId="42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2" applyFont="1" applyAlignment="1" applyProtection="1">
      <alignment wrapText="1"/>
      <protection locked="0"/>
    </xf>
    <xf numFmtId="49" fontId="10" fillId="0" borderId="0" xfId="42" applyNumberFormat="1" applyFont="1" applyAlignment="1" applyProtection="1">
      <alignment horizontal="center" wrapText="1"/>
      <protection locked="0"/>
    </xf>
    <xf numFmtId="0" fontId="10" fillId="0" borderId="0" xfId="42" applyFont="1" applyProtection="1">
      <alignment/>
      <protection locked="0"/>
    </xf>
    <xf numFmtId="0" fontId="10" fillId="0" borderId="0" xfId="42" applyFont="1" applyAlignment="1">
      <alignment wrapText="1"/>
      <protection/>
    </xf>
    <xf numFmtId="49" fontId="10" fillId="0" borderId="0" xfId="42" applyNumberFormat="1" applyFont="1" applyAlignment="1">
      <alignment horizontal="center" wrapText="1"/>
      <protection/>
    </xf>
    <xf numFmtId="0" fontId="8" fillId="0" borderId="0" xfId="39" applyFont="1" applyFill="1" applyAlignment="1" applyProtection="1">
      <alignment vertical="top"/>
      <protection/>
    </xf>
    <xf numFmtId="0" fontId="8" fillId="0" borderId="0" xfId="39" applyFont="1" applyFill="1" applyAlignment="1" applyProtection="1">
      <alignment horizontal="right" vertical="top" wrapText="1"/>
      <protection/>
    </xf>
    <xf numFmtId="0" fontId="10" fillId="0" borderId="0" xfId="40" applyFont="1" applyFill="1" applyAlignment="1" applyProtection="1">
      <alignment wrapText="1"/>
      <protection/>
    </xf>
    <xf numFmtId="0" fontId="10" fillId="0" borderId="0" xfId="41" applyFont="1" applyProtection="1">
      <alignment/>
      <protection/>
    </xf>
    <xf numFmtId="0" fontId="10" fillId="0" borderId="0" xfId="41" applyFont="1">
      <alignment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Alignment="1" applyProtection="1">
      <alignment horizontal="right"/>
      <protection/>
    </xf>
    <xf numFmtId="0" fontId="10" fillId="0" borderId="10" xfId="41" applyFont="1" applyBorder="1" applyProtection="1">
      <alignment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1" fontId="10" fillId="34" borderId="10" xfId="41" applyNumberFormat="1" applyFont="1" applyFill="1" applyBorder="1" applyProtection="1">
      <alignment/>
      <protection locked="0"/>
    </xf>
    <xf numFmtId="49" fontId="11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Border="1" applyAlignment="1" applyProtection="1">
      <alignment horizontal="center" wrapText="1"/>
      <protection/>
    </xf>
    <xf numFmtId="1" fontId="10" fillId="0" borderId="10" xfId="41" applyNumberFormat="1" applyFont="1" applyBorder="1" applyProtection="1">
      <alignment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0" fillId="36" borderId="10" xfId="41" applyNumberFormat="1" applyFont="1" applyFill="1" applyBorder="1" applyProtection="1">
      <alignment/>
      <protection locked="0"/>
    </xf>
    <xf numFmtId="0" fontId="11" fillId="0" borderId="10" xfId="41" applyFont="1" applyBorder="1" applyAlignment="1" applyProtection="1">
      <alignment horizontal="left" vertical="center" wrapText="1"/>
      <protection/>
    </xf>
    <xf numFmtId="0" fontId="10" fillId="0" borderId="10" xfId="41" applyFont="1" applyBorder="1" applyAlignment="1" applyProtection="1">
      <alignment horizontal="centerContinuous" wrapText="1"/>
      <protection/>
    </xf>
    <xf numFmtId="49" fontId="9" fillId="0" borderId="10" xfId="41" applyNumberFormat="1" applyFont="1" applyBorder="1" applyAlignment="1" applyProtection="1">
      <alignment horizontal="centerContinuous" wrapText="1"/>
      <protection/>
    </xf>
    <xf numFmtId="3" fontId="10" fillId="0" borderId="10" xfId="41" applyNumberFormat="1" applyFont="1" applyFill="1" applyBorder="1" applyProtection="1">
      <alignment/>
      <protection/>
    </xf>
    <xf numFmtId="0" fontId="10" fillId="0" borderId="0" xfId="41" applyFont="1" applyBorder="1" applyAlignment="1" applyProtection="1">
      <alignment wrapText="1"/>
      <protection locked="0"/>
    </xf>
    <xf numFmtId="0" fontId="18" fillId="0" borderId="0" xfId="41" applyFont="1" applyBorder="1" applyAlignment="1">
      <alignment vertical="center" wrapText="1"/>
      <protection/>
    </xf>
    <xf numFmtId="0" fontId="18" fillId="0" borderId="0" xfId="41" applyFont="1" applyBorder="1" applyAlignment="1" applyProtection="1">
      <alignment vertical="center" wrapText="1"/>
      <protection locked="0"/>
    </xf>
    <xf numFmtId="1" fontId="10" fillId="0" borderId="0" xfId="41" applyNumberFormat="1" applyFont="1" applyProtection="1">
      <alignment/>
      <protection locked="0"/>
    </xf>
    <xf numFmtId="0" fontId="10" fillId="0" borderId="0" xfId="41" applyFont="1" applyBorder="1" applyAlignment="1">
      <alignment wrapText="1"/>
      <protection/>
    </xf>
    <xf numFmtId="1" fontId="10" fillId="0" borderId="0" xfId="41" applyNumberFormat="1" applyFont="1" applyBorder="1">
      <alignment/>
      <protection/>
    </xf>
    <xf numFmtId="1" fontId="10" fillId="0" borderId="0" xfId="41" applyNumberFormat="1" applyFont="1">
      <alignment/>
      <protection/>
    </xf>
    <xf numFmtId="0" fontId="10" fillId="0" borderId="0" xfId="41" applyFont="1" applyBorder="1">
      <alignment/>
      <protection/>
    </xf>
    <xf numFmtId="0" fontId="10" fillId="0" borderId="0" xfId="41" applyFont="1" applyAlignment="1">
      <alignment wrapText="1"/>
      <protection/>
    </xf>
    <xf numFmtId="0" fontId="8" fillId="0" borderId="0" xfId="39" applyFont="1" applyAlignment="1" applyProtection="1">
      <alignment horizontal="right" vertical="top" wrapText="1"/>
      <protection locked="0"/>
    </xf>
    <xf numFmtId="0" fontId="8" fillId="0" borderId="0" xfId="39" applyFont="1" applyAlignment="1" applyProtection="1">
      <alignment horizontal="right" vertical="top"/>
      <protection locked="0"/>
    </xf>
    <xf numFmtId="49" fontId="19" fillId="0" borderId="10" xfId="41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8" applyFont="1" applyProtection="1">
      <alignment/>
      <protection/>
    </xf>
    <xf numFmtId="0" fontId="20" fillId="0" borderId="0" xfId="38" applyFont="1">
      <alignment/>
      <protection/>
    </xf>
    <xf numFmtId="1" fontId="21" fillId="34" borderId="10" xfId="41" applyNumberFormat="1" applyFont="1" applyFill="1" applyBorder="1" applyProtection="1">
      <alignment/>
      <protection locked="0"/>
    </xf>
    <xf numFmtId="175" fontId="22" fillId="0" borderId="10" xfId="41" applyNumberFormat="1" applyFont="1" applyBorder="1" applyAlignment="1" applyProtection="1">
      <alignment vertical="center"/>
      <protection locked="0"/>
    </xf>
    <xf numFmtId="175" fontId="22" fillId="0" borderId="17" xfId="41" applyNumberFormat="1" applyFont="1" applyBorder="1" applyAlignment="1" applyProtection="1">
      <alignment vertical="center"/>
      <protection locked="0"/>
    </xf>
    <xf numFmtId="0" fontId="6" fillId="0" borderId="0" xfId="39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39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1" applyNumberFormat="1" applyFont="1" applyBorder="1" applyAlignment="1" applyProtection="1">
      <alignment horizontal="left"/>
      <protection locked="0"/>
    </xf>
    <xf numFmtId="0" fontId="9" fillId="0" borderId="0" xfId="39" applyFont="1" applyBorder="1" applyAlignment="1" applyProtection="1">
      <alignment horizontal="left" vertical="top" wrapText="1"/>
      <protection/>
    </xf>
    <xf numFmtId="173" fontId="10" fillId="0" borderId="32" xfId="39" applyNumberFormat="1" applyFont="1" applyBorder="1" applyAlignment="1" applyProtection="1">
      <alignment horizontal="left" vertical="top" wrapText="1"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Border="1" applyAlignment="1" applyProtection="1">
      <alignment horizontal="left" wrapText="1"/>
      <protection/>
    </xf>
    <xf numFmtId="0" fontId="10" fillId="0" borderId="0" xfId="40" applyFont="1" applyFill="1" applyAlignment="1" applyProtection="1">
      <alignment horizontal="center" wrapText="1"/>
      <protection locked="0"/>
    </xf>
    <xf numFmtId="0" fontId="9" fillId="0" borderId="0" xfId="42" applyFont="1" applyAlignment="1">
      <alignment horizontal="center" wrapText="1"/>
      <protection/>
    </xf>
    <xf numFmtId="0" fontId="9" fillId="0" borderId="0" xfId="42" applyFont="1" applyBorder="1" applyAlignment="1" applyProtection="1">
      <alignment horizontal="left"/>
      <protection locked="0"/>
    </xf>
    <xf numFmtId="0" fontId="9" fillId="0" borderId="0" xfId="39" applyNumberFormat="1" applyFont="1" applyBorder="1" applyAlignment="1" applyProtection="1">
      <alignment horizontal="left" vertical="top" wrapText="1"/>
      <protection/>
    </xf>
    <xf numFmtId="0" fontId="9" fillId="0" borderId="0" xfId="42" applyFont="1" applyBorder="1" applyAlignment="1" applyProtection="1">
      <alignment horizontal="left" vertical="center" wrapText="1"/>
      <protection locked="0"/>
    </xf>
    <xf numFmtId="0" fontId="8" fillId="0" borderId="0" xfId="42" applyFont="1" applyAlignment="1" applyProtection="1">
      <alignment horizontal="left"/>
      <protection/>
    </xf>
    <xf numFmtId="0" fontId="8" fillId="0" borderId="0" xfId="42" applyFont="1" applyAlignment="1" applyProtection="1">
      <alignment horizontal="right"/>
      <protection/>
    </xf>
    <xf numFmtId="174" fontId="9" fillId="0" borderId="32" xfId="39" applyNumberFormat="1" applyFont="1" applyBorder="1" applyAlignment="1" applyProtection="1">
      <alignment horizontal="left" vertical="top" wrapText="1"/>
      <protection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74" fontId="9" fillId="0" borderId="0" xfId="37" applyNumberFormat="1" applyFont="1" applyBorder="1" applyAlignment="1" applyProtection="1">
      <alignment horizontal="left" vertical="justify" wrapText="1"/>
      <protection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74" fontId="9" fillId="0" borderId="0" xfId="37" applyNumberFormat="1" applyFont="1" applyBorder="1" applyAlignment="1" applyProtection="1">
      <alignment horizontal="center" vertical="justify" wrapText="1"/>
      <protection/>
    </xf>
    <xf numFmtId="174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74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39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74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86"/>
  <sheetViews>
    <sheetView tabSelected="1" zoomScalePageLayoutView="0" workbookViewId="0" topLeftCell="A1">
      <selection activeCell="E9" sqref="E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858</v>
      </c>
      <c r="F3" s="217" t="s">
        <v>2</v>
      </c>
      <c r="G3" s="172"/>
      <c r="H3" s="461">
        <v>130847116</v>
      </c>
    </row>
    <row r="4" spans="1:8" ht="15">
      <c r="A4" s="578" t="s">
        <v>3</v>
      </c>
      <c r="B4" s="584"/>
      <c r="C4" s="584"/>
      <c r="D4" s="584"/>
      <c r="E4" s="504" t="s">
        <v>867</v>
      </c>
      <c r="F4" s="580" t="s">
        <v>4</v>
      </c>
      <c r="G4" s="581"/>
      <c r="H4" s="461" t="s">
        <v>159</v>
      </c>
    </row>
    <row r="5" spans="1:8" ht="15">
      <c r="A5" s="578" t="s">
        <v>5</v>
      </c>
      <c r="B5" s="579"/>
      <c r="C5" s="579"/>
      <c r="D5" s="579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5237</v>
      </c>
      <c r="D11" s="151">
        <v>5334</v>
      </c>
      <c r="E11" s="237" t="s">
        <v>22</v>
      </c>
      <c r="F11" s="242" t="s">
        <v>23</v>
      </c>
      <c r="G11" s="152">
        <v>17518</v>
      </c>
      <c r="H11" s="152">
        <v>17518</v>
      </c>
    </row>
    <row r="12" spans="1:8" ht="15">
      <c r="A12" s="235" t="s">
        <v>24</v>
      </c>
      <c r="B12" s="241" t="s">
        <v>25</v>
      </c>
      <c r="C12" s="151">
        <v>13892</v>
      </c>
      <c r="D12" s="151">
        <v>14557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1613</v>
      </c>
      <c r="D13" s="151">
        <v>1813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1968</v>
      </c>
      <c r="D15" s="151">
        <v>2166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159</v>
      </c>
      <c r="D17" s="151">
        <v>228</v>
      </c>
      <c r="E17" s="243" t="s">
        <v>46</v>
      </c>
      <c r="F17" s="245" t="s">
        <v>47</v>
      </c>
      <c r="G17" s="154">
        <f>G11+G14+G15+G16</f>
        <v>17518</v>
      </c>
      <c r="H17" s="154">
        <f>H11+H14+H15+H16</f>
        <v>17518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278</v>
      </c>
      <c r="D18" s="151">
        <v>308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23147</v>
      </c>
      <c r="D19" s="155">
        <f>SUM(D11:D18)</f>
        <v>24406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3416</v>
      </c>
      <c r="D20" s="151">
        <v>3418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2</v>
      </c>
      <c r="D26" s="151">
        <v>3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</v>
      </c>
      <c r="D27" s="155">
        <f>SUM(D23:D26)</f>
        <v>3</v>
      </c>
      <c r="E27" s="253" t="s">
        <v>83</v>
      </c>
      <c r="F27" s="242" t="s">
        <v>84</v>
      </c>
      <c r="G27" s="154">
        <f>SUM(G28:G30)</f>
        <v>4251</v>
      </c>
      <c r="H27" s="154">
        <f>SUM(H28:H30)</f>
        <v>4208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17480</v>
      </c>
      <c r="H28" s="152">
        <v>17473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-13229</v>
      </c>
      <c r="H29" s="316">
        <v>-13265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36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-972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3279</v>
      </c>
      <c r="H33" s="154">
        <f>H27+H31+H32</f>
        <v>4244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2</v>
      </c>
      <c r="D34" s="155">
        <f>SUM(D35:D38)</f>
        <v>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20797</v>
      </c>
      <c r="H36" s="154">
        <f>H25+H17+H33</f>
        <v>21762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</v>
      </c>
      <c r="D38" s="151">
        <v>2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</v>
      </c>
      <c r="D45" s="155">
        <f>D34+D39+D44</f>
        <v>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3532</v>
      </c>
      <c r="H52" s="152">
        <v>3838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26567</v>
      </c>
      <c r="D55" s="155">
        <f>D19+D20+D21+D27+D32+D45+D51+D53+D54</f>
        <v>27829</v>
      </c>
      <c r="E55" s="237" t="s">
        <v>172</v>
      </c>
      <c r="F55" s="261" t="s">
        <v>173</v>
      </c>
      <c r="G55" s="154">
        <f>G49+G51+G52+G53+G54</f>
        <v>3532</v>
      </c>
      <c r="H55" s="154">
        <f>H49+H51+H52+H53+H54</f>
        <v>3838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2518</v>
      </c>
      <c r="D58" s="151">
        <v>2979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</v>
      </c>
      <c r="D59" s="151">
        <v>2</v>
      </c>
      <c r="E59" s="251" t="s">
        <v>181</v>
      </c>
      <c r="F59" s="242" t="s">
        <v>182</v>
      </c>
      <c r="G59" s="152">
        <v>750</v>
      </c>
      <c r="H59" s="152">
        <v>750</v>
      </c>
      <c r="M59" s="157"/>
    </row>
    <row r="60" spans="1:8" ht="15">
      <c r="A60" s="235" t="s">
        <v>183</v>
      </c>
      <c r="B60" s="241" t="s">
        <v>184</v>
      </c>
      <c r="C60" s="151">
        <v>10</v>
      </c>
      <c r="D60" s="151">
        <v>12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4169</v>
      </c>
      <c r="D61" s="151">
        <v>2462</v>
      </c>
      <c r="E61" s="243" t="s">
        <v>189</v>
      </c>
      <c r="F61" s="272" t="s">
        <v>190</v>
      </c>
      <c r="G61" s="154">
        <f>SUM(G62:G68)</f>
        <v>12427</v>
      </c>
      <c r="H61" s="154">
        <f>SUM(H62:H68)</f>
        <v>14156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6699</v>
      </c>
      <c r="D64" s="155">
        <f>SUM(D58:D63)</f>
        <v>5455</v>
      </c>
      <c r="E64" s="237" t="s">
        <v>200</v>
      </c>
      <c r="F64" s="242" t="s">
        <v>201</v>
      </c>
      <c r="G64" s="152">
        <v>5833</v>
      </c>
      <c r="H64" s="152">
        <v>6104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1486</v>
      </c>
      <c r="H66" s="152">
        <v>1558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1010</v>
      </c>
      <c r="H67" s="152">
        <v>1774</v>
      </c>
    </row>
    <row r="68" spans="1:8" ht="15">
      <c r="A68" s="235" t="s">
        <v>211</v>
      </c>
      <c r="B68" s="241" t="s">
        <v>212</v>
      </c>
      <c r="C68" s="151">
        <v>2641</v>
      </c>
      <c r="D68" s="151">
        <v>2535</v>
      </c>
      <c r="E68" s="237" t="s">
        <v>213</v>
      </c>
      <c r="F68" s="242" t="s">
        <v>214</v>
      </c>
      <c r="G68" s="152">
        <v>4098</v>
      </c>
      <c r="H68" s="152">
        <v>4720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454</v>
      </c>
      <c r="H69" s="152">
        <v>686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153</v>
      </c>
      <c r="D71" s="151">
        <v>178</v>
      </c>
      <c r="E71" s="253" t="s">
        <v>46</v>
      </c>
      <c r="F71" s="273" t="s">
        <v>224</v>
      </c>
      <c r="G71" s="161">
        <f>G59+G60+G61+G69+G70</f>
        <v>13631</v>
      </c>
      <c r="H71" s="161">
        <f>H59+H60+H61+H69+H70</f>
        <v>15592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123</v>
      </c>
      <c r="D72" s="151">
        <v>214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1876</v>
      </c>
      <c r="D74" s="151">
        <v>4750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4793</v>
      </c>
      <c r="D75" s="155">
        <f>SUM(D67:D74)</f>
        <v>7677</v>
      </c>
      <c r="E75" s="251" t="s">
        <v>160</v>
      </c>
      <c r="F75" s="245" t="s">
        <v>234</v>
      </c>
      <c r="G75" s="152">
        <v>221</v>
      </c>
      <c r="H75" s="152">
        <v>222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13852</v>
      </c>
      <c r="H79" s="162">
        <f>H71+H74+H75+H76</f>
        <v>15814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28</v>
      </c>
      <c r="D87" s="151">
        <v>24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88</v>
      </c>
      <c r="D88" s="151">
        <v>415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116</v>
      </c>
      <c r="D91" s="155">
        <f>SUM(D87:D90)</f>
        <v>439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6</v>
      </c>
      <c r="D92" s="151">
        <v>14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11614</v>
      </c>
      <c r="D93" s="155">
        <f>D64+D75+D84+D91+D92</f>
        <v>13585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38181</v>
      </c>
      <c r="D94" s="164">
        <f>D93+D55</f>
        <v>41414</v>
      </c>
      <c r="E94" s="449" t="s">
        <v>270</v>
      </c>
      <c r="F94" s="289" t="s">
        <v>271</v>
      </c>
      <c r="G94" s="165">
        <f>G36+G39+G55+G79</f>
        <v>38181</v>
      </c>
      <c r="H94" s="165">
        <f>H36+H39+H55+H79</f>
        <v>41414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2" t="s">
        <v>859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860</v>
      </c>
      <c r="D100" s="583"/>
      <c r="E100" s="58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2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R366"/>
  <sheetViews>
    <sheetView zoomScalePageLayoutView="0" workbookViewId="0" topLeftCell="A1">
      <selection activeCell="C17" sqref="C1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ДП ТСВ</v>
      </c>
      <c r="C2" s="587"/>
      <c r="D2" s="587"/>
      <c r="E2" s="587"/>
      <c r="F2" s="589" t="s">
        <v>2</v>
      </c>
      <c r="G2" s="589"/>
      <c r="H2" s="526">
        <f>'справка №1-БАЛАНС'!H3</f>
        <v>130847116</v>
      </c>
    </row>
    <row r="3" spans="1:8" ht="15">
      <c r="A3" s="467" t="s">
        <v>274</v>
      </c>
      <c r="B3" s="587" t="str">
        <f>'справка №1-БАЛАНС'!E4</f>
        <v>неконсолидиран</v>
      </c>
      <c r="C3" s="587"/>
      <c r="D3" s="587"/>
      <c r="E3" s="587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8" t="str">
        <f>'справка №1-БАЛАНС'!E5</f>
        <v>01.01-31.12.2016г.</v>
      </c>
      <c r="C4" s="588"/>
      <c r="D4" s="58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.75">
      <c r="A9" s="298" t="s">
        <v>282</v>
      </c>
      <c r="B9" s="299" t="s">
        <v>283</v>
      </c>
      <c r="C9" s="576">
        <v>12054</v>
      </c>
      <c r="D9" s="577">
        <v>12630</v>
      </c>
      <c r="E9" s="298" t="s">
        <v>284</v>
      </c>
      <c r="F9" s="549" t="s">
        <v>285</v>
      </c>
      <c r="G9" s="575">
        <v>36423</v>
      </c>
      <c r="H9" s="575">
        <v>37308</v>
      </c>
    </row>
    <row r="10" spans="1:8" ht="12.75">
      <c r="A10" s="298" t="s">
        <v>286</v>
      </c>
      <c r="B10" s="299" t="s">
        <v>287</v>
      </c>
      <c r="C10" s="576">
        <v>13507</v>
      </c>
      <c r="D10" s="577">
        <v>13258</v>
      </c>
      <c r="E10" s="298" t="s">
        <v>288</v>
      </c>
      <c r="F10" s="549" t="s">
        <v>289</v>
      </c>
      <c r="G10" s="575">
        <v>74</v>
      </c>
      <c r="H10" s="575">
        <v>71</v>
      </c>
    </row>
    <row r="11" spans="1:8" ht="12.75">
      <c r="A11" s="298" t="s">
        <v>290</v>
      </c>
      <c r="B11" s="299" t="s">
        <v>291</v>
      </c>
      <c r="C11" s="576">
        <v>1837</v>
      </c>
      <c r="D11" s="577">
        <v>1906</v>
      </c>
      <c r="E11" s="300" t="s">
        <v>292</v>
      </c>
      <c r="F11" s="549" t="s">
        <v>293</v>
      </c>
      <c r="G11" s="575">
        <v>648</v>
      </c>
      <c r="H11" s="575">
        <v>488</v>
      </c>
    </row>
    <row r="12" spans="1:8" ht="12.75">
      <c r="A12" s="298" t="s">
        <v>294</v>
      </c>
      <c r="B12" s="299" t="s">
        <v>295</v>
      </c>
      <c r="C12" s="576">
        <v>9014</v>
      </c>
      <c r="D12" s="577">
        <v>8609</v>
      </c>
      <c r="E12" s="300" t="s">
        <v>78</v>
      </c>
      <c r="F12" s="549" t="s">
        <v>296</v>
      </c>
      <c r="G12" s="575">
        <v>560</v>
      </c>
      <c r="H12" s="575">
        <v>1228</v>
      </c>
    </row>
    <row r="13" spans="1:18" ht="12.75">
      <c r="A13" s="298" t="s">
        <v>297</v>
      </c>
      <c r="B13" s="299" t="s">
        <v>298</v>
      </c>
      <c r="C13" s="576">
        <v>2050</v>
      </c>
      <c r="D13" s="577">
        <v>2085</v>
      </c>
      <c r="E13" s="301" t="s">
        <v>51</v>
      </c>
      <c r="F13" s="551" t="s">
        <v>299</v>
      </c>
      <c r="G13" s="548">
        <f>SUM(G9:G12)</f>
        <v>37705</v>
      </c>
      <c r="H13" s="548">
        <f>SUM(H9:H12)</f>
        <v>39095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.75">
      <c r="A14" s="298" t="s">
        <v>300</v>
      </c>
      <c r="B14" s="299" t="s">
        <v>301</v>
      </c>
      <c r="C14" s="576">
        <v>81</v>
      </c>
      <c r="D14" s="577">
        <v>404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-1707</v>
      </c>
      <c r="D15" s="47">
        <f>-1431-9</f>
        <v>-1440</v>
      </c>
      <c r="E15" s="296" t="s">
        <v>304</v>
      </c>
      <c r="F15" s="554" t="s">
        <v>305</v>
      </c>
      <c r="G15" s="575">
        <v>306</v>
      </c>
      <c r="H15" s="575">
        <v>312</v>
      </c>
    </row>
    <row r="16" spans="1:8" ht="12">
      <c r="A16" s="298" t="s">
        <v>306</v>
      </c>
      <c r="B16" s="299" t="s">
        <v>307</v>
      </c>
      <c r="C16" s="47">
        <v>2314</v>
      </c>
      <c r="D16" s="47">
        <f>1737-9</f>
        <v>1728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39150</v>
      </c>
      <c r="D19" s="49">
        <f>SUM(D9:D15)+D16</f>
        <v>39180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</v>
      </c>
      <c r="D22" s="46"/>
      <c r="E22" s="304" t="s">
        <v>325</v>
      </c>
      <c r="F22" s="552" t="s">
        <v>326</v>
      </c>
      <c r="G22" s="550">
        <v>1</v>
      </c>
      <c r="H22" s="575">
        <v>4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479</v>
      </c>
      <c r="H23" s="550">
        <v>3</v>
      </c>
    </row>
    <row r="24" spans="1:18" ht="12">
      <c r="A24" s="298" t="s">
        <v>331</v>
      </c>
      <c r="B24" s="305" t="s">
        <v>332</v>
      </c>
      <c r="C24" s="46">
        <v>2</v>
      </c>
      <c r="D24" s="46">
        <v>2</v>
      </c>
      <c r="E24" s="301" t="s">
        <v>103</v>
      </c>
      <c r="F24" s="554" t="s">
        <v>333</v>
      </c>
      <c r="G24" s="548">
        <f>SUM(G19:G23)</f>
        <v>480</v>
      </c>
      <c r="H24" s="548">
        <f>SUM(H19:H23)</f>
        <v>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219</v>
      </c>
      <c r="D25" s="46">
        <v>22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223</v>
      </c>
      <c r="D26" s="49">
        <f>SUM(D22:D25)</f>
        <v>24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39373</v>
      </c>
      <c r="D28" s="50">
        <f>D26+D19</f>
        <v>39204</v>
      </c>
      <c r="E28" s="127" t="s">
        <v>338</v>
      </c>
      <c r="F28" s="554" t="s">
        <v>339</v>
      </c>
      <c r="G28" s="548">
        <f>G13+G15+G24</f>
        <v>38491</v>
      </c>
      <c r="H28" s="548">
        <f>H13+H15+H24</f>
        <v>39414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210</v>
      </c>
      <c r="E30" s="127" t="s">
        <v>342</v>
      </c>
      <c r="F30" s="554" t="s">
        <v>343</v>
      </c>
      <c r="G30" s="53">
        <f>IF((C28-G28)&gt;0,C28-G28,0)</f>
        <v>882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39373</v>
      </c>
      <c r="D33" s="49">
        <f>D28-D31+D32</f>
        <v>39204</v>
      </c>
      <c r="E33" s="127" t="s">
        <v>352</v>
      </c>
      <c r="F33" s="554" t="s">
        <v>353</v>
      </c>
      <c r="G33" s="53">
        <f>G32-G31+G28</f>
        <v>38491</v>
      </c>
      <c r="H33" s="53">
        <f>H32-H31+H28</f>
        <v>39414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210</v>
      </c>
      <c r="E34" s="128" t="s">
        <v>356</v>
      </c>
      <c r="F34" s="554" t="s">
        <v>357</v>
      </c>
      <c r="G34" s="548">
        <f>IF((C33-G33)&gt;0,C33-G33,0)</f>
        <v>882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90</v>
      </c>
      <c r="D35" s="49">
        <f>D36+D37+D38</f>
        <v>174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3</v>
      </c>
      <c r="D36" s="46">
        <v>174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>
        <v>87</v>
      </c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36</v>
      </c>
      <c r="E39" s="313" t="s">
        <v>368</v>
      </c>
      <c r="F39" s="558" t="s">
        <v>369</v>
      </c>
      <c r="G39" s="559">
        <f>IF(G34&gt;0,IF(C35+G34&lt;0,0,C35+G34),IF(C34-C35&lt;0,C35-C34,0))</f>
        <v>972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36</v>
      </c>
      <c r="E41" s="127" t="s">
        <v>375</v>
      </c>
      <c r="F41" s="571" t="s">
        <v>376</v>
      </c>
      <c r="G41" s="52">
        <f>IF(C39=0,IF(G39-G40&gt;0,G39-G40+C40,0),IF(C39-C40&lt;0,C40-C39+G40,0))</f>
        <v>972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39463</v>
      </c>
      <c r="D42" s="53">
        <f>D33+D35+D39</f>
        <v>39414</v>
      </c>
      <c r="E42" s="128" t="s">
        <v>379</v>
      </c>
      <c r="F42" s="129" t="s">
        <v>380</v>
      </c>
      <c r="G42" s="53">
        <f>G39+G33</f>
        <v>39463</v>
      </c>
      <c r="H42" s="53">
        <f>H39+H33</f>
        <v>39414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856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870</v>
      </c>
      <c r="C48" s="427" t="s">
        <v>381</v>
      </c>
      <c r="D48" s="585" t="s">
        <v>861</v>
      </c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6" t="s">
        <v>862</v>
      </c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7" right="0.2362204724409449" top="0.46" bottom="0.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9" sqref="A5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ДП ТСВ</v>
      </c>
      <c r="C4" s="541" t="s">
        <v>2</v>
      </c>
      <c r="D4" s="541">
        <f>'справка №1-БАЛАНС'!H3</f>
        <v>130847116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01.01-31.12.2016г.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35997</v>
      </c>
      <c r="D10" s="54">
        <v>33560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-22584</v>
      </c>
      <c r="D11" s="54">
        <v>-21734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-11172</v>
      </c>
      <c r="D13" s="54">
        <v>-11846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-223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-75</v>
      </c>
      <c r="D17" s="54">
        <v>-22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-1565</v>
      </c>
      <c r="D19" s="54">
        <v>-432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378</v>
      </c>
      <c r="D20" s="55">
        <f>SUM(D10:D19)</f>
        <v>-474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-819</v>
      </c>
      <c r="D22" s="54">
        <v>-805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118</v>
      </c>
      <c r="D23" s="54">
        <v>634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-701</v>
      </c>
      <c r="D32" s="55">
        <f>SUM(D22:D31)</f>
        <v>-171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v>750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750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-323</v>
      </c>
      <c r="D43" s="55">
        <f>D42+D32+D20</f>
        <v>105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439</v>
      </c>
      <c r="D44" s="132">
        <v>334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116</v>
      </c>
      <c r="D45" s="55">
        <f>D44+D43</f>
        <v>439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4" right="0.7480314960629921" top="0.44" bottom="0.43" header="0.5118110236220472" footer="0.5118110236220472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D30" sqref="D3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ДП ТСВ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130847116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01.01-31.12.2016г.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17518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17509</v>
      </c>
      <c r="J11" s="58">
        <f>'справка №1-БАЛАНС'!H29+'справка №1-БАЛАНС'!H32</f>
        <v>-13265</v>
      </c>
      <c r="K11" s="60"/>
      <c r="L11" s="344">
        <f>SUM(C11:K11)</f>
        <v>21762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17518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17509</v>
      </c>
      <c r="J15" s="61">
        <f t="shared" si="2"/>
        <v>-13265</v>
      </c>
      <c r="K15" s="61">
        <f t="shared" si="2"/>
        <v>0</v>
      </c>
      <c r="L15" s="344">
        <f t="shared" si="1"/>
        <v>21762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-972</v>
      </c>
      <c r="K16" s="60"/>
      <c r="L16" s="344">
        <f t="shared" si="1"/>
        <v>-972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7</v>
      </c>
      <c r="J28" s="60"/>
      <c r="K28" s="60"/>
      <c r="L28" s="344">
        <f t="shared" si="1"/>
        <v>7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17518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17516</v>
      </c>
      <c r="J29" s="59">
        <f t="shared" si="6"/>
        <v>-14237</v>
      </c>
      <c r="K29" s="59">
        <f t="shared" si="6"/>
        <v>0</v>
      </c>
      <c r="L29" s="344">
        <f t="shared" si="1"/>
        <v>20797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17518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17516</v>
      </c>
      <c r="J32" s="59">
        <f t="shared" si="7"/>
        <v>-14237</v>
      </c>
      <c r="K32" s="59">
        <f t="shared" si="7"/>
        <v>0</v>
      </c>
      <c r="L32" s="344">
        <f t="shared" si="1"/>
        <v>20797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857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3" t="s">
        <v>381</v>
      </c>
      <c r="E38" s="593"/>
      <c r="F38" s="593" t="s">
        <v>861</v>
      </c>
      <c r="G38" s="593"/>
      <c r="H38" s="593"/>
      <c r="I38" s="593"/>
      <c r="J38" s="15" t="s">
        <v>866</v>
      </c>
      <c r="K38" s="15"/>
      <c r="L38" s="593" t="s">
        <v>862</v>
      </c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F48" sqref="F4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383</v>
      </c>
      <c r="B2" s="607"/>
      <c r="C2" s="608" t="str">
        <f>'справка №1-БАЛАНС'!E3</f>
        <v>ДП ТСВ</v>
      </c>
      <c r="D2" s="608"/>
      <c r="E2" s="608"/>
      <c r="F2" s="608"/>
      <c r="G2" s="608"/>
      <c r="H2" s="60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130847116</v>
      </c>
      <c r="P2" s="483"/>
      <c r="Q2" s="483"/>
      <c r="R2" s="526"/>
    </row>
    <row r="3" spans="1:18" ht="15">
      <c r="A3" s="606" t="s">
        <v>5</v>
      </c>
      <c r="B3" s="607"/>
      <c r="C3" s="609" t="str">
        <f>'справка №1-БАЛАНС'!E5</f>
        <v>01.01-31.12.2016г.</v>
      </c>
      <c r="D3" s="609"/>
      <c r="E3" s="609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599" t="s">
        <v>463</v>
      </c>
      <c r="B5" s="600"/>
      <c r="C5" s="603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0" t="s">
        <v>528</v>
      </c>
      <c r="R5" s="610" t="s">
        <v>529</v>
      </c>
    </row>
    <row r="6" spans="1:18" s="100" customFormat="1" ht="48">
      <c r="A6" s="601"/>
      <c r="B6" s="602"/>
      <c r="C6" s="604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1"/>
      <c r="R6" s="61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5372</v>
      </c>
      <c r="E9" s="189"/>
      <c r="F9" s="189">
        <v>96</v>
      </c>
      <c r="G9" s="74">
        <f>D9+E9-F9</f>
        <v>5276</v>
      </c>
      <c r="H9" s="65"/>
      <c r="I9" s="65"/>
      <c r="J9" s="74">
        <f>G9+H9-I9</f>
        <v>5276</v>
      </c>
      <c r="K9" s="65"/>
      <c r="L9" s="65">
        <v>39</v>
      </c>
      <c r="M9" s="65"/>
      <c r="N9" s="74">
        <f>K9+L9-M9</f>
        <v>39</v>
      </c>
      <c r="O9" s="65"/>
      <c r="P9" s="65"/>
      <c r="Q9" s="74">
        <f aca="true" t="shared" si="0" ref="Q9:Q15">N9+O9-P9</f>
        <v>39</v>
      </c>
      <c r="R9" s="74">
        <f aca="true" t="shared" si="1" ref="R9:R15">J9-Q9</f>
        <v>5237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28570</v>
      </c>
      <c r="E10" s="189">
        <v>414</v>
      </c>
      <c r="F10" s="189">
        <v>49</v>
      </c>
      <c r="G10" s="74">
        <f aca="true" t="shared" si="2" ref="G10:G39">D10+E10-F10</f>
        <v>28935</v>
      </c>
      <c r="H10" s="65"/>
      <c r="I10" s="65"/>
      <c r="J10" s="74">
        <f aca="true" t="shared" si="3" ref="J10:J39">G10+H10-I10</f>
        <v>28935</v>
      </c>
      <c r="K10" s="65">
        <v>14051</v>
      </c>
      <c r="L10" s="65">
        <v>1028</v>
      </c>
      <c r="M10" s="65">
        <v>36</v>
      </c>
      <c r="N10" s="74">
        <f aca="true" t="shared" si="4" ref="N10:N39">K10+L10-M10</f>
        <v>15043</v>
      </c>
      <c r="O10" s="65"/>
      <c r="P10" s="65"/>
      <c r="Q10" s="74">
        <f t="shared" si="0"/>
        <v>15043</v>
      </c>
      <c r="R10" s="74">
        <f t="shared" si="1"/>
        <v>13892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11045</v>
      </c>
      <c r="E11" s="189">
        <v>76</v>
      </c>
      <c r="F11" s="189">
        <v>8</v>
      </c>
      <c r="G11" s="74">
        <f t="shared" si="2"/>
        <v>11113</v>
      </c>
      <c r="H11" s="65"/>
      <c r="I11" s="65"/>
      <c r="J11" s="74">
        <f t="shared" si="3"/>
        <v>11113</v>
      </c>
      <c r="K11" s="65">
        <v>9232</v>
      </c>
      <c r="L11" s="65">
        <v>272</v>
      </c>
      <c r="M11" s="65">
        <v>4</v>
      </c>
      <c r="N11" s="74">
        <f t="shared" si="4"/>
        <v>9500</v>
      </c>
      <c r="O11" s="65"/>
      <c r="P11" s="65"/>
      <c r="Q11" s="74">
        <f t="shared" si="0"/>
        <v>9500</v>
      </c>
      <c r="R11" s="74">
        <f t="shared" si="1"/>
        <v>1613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0</v>
      </c>
      <c r="E12" s="189">
        <v>0</v>
      </c>
      <c r="F12" s="189"/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>
        <v>0</v>
      </c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6934</v>
      </c>
      <c r="E13" s="189">
        <v>207</v>
      </c>
      <c r="F13" s="189">
        <v>28</v>
      </c>
      <c r="G13" s="74">
        <f t="shared" si="2"/>
        <v>7113</v>
      </c>
      <c r="H13" s="65"/>
      <c r="I13" s="65"/>
      <c r="J13" s="74">
        <f t="shared" si="3"/>
        <v>7113</v>
      </c>
      <c r="K13" s="65">
        <v>4767</v>
      </c>
      <c r="L13" s="65">
        <v>405</v>
      </c>
      <c r="M13" s="65">
        <v>27</v>
      </c>
      <c r="N13" s="74">
        <f t="shared" si="4"/>
        <v>5145</v>
      </c>
      <c r="O13" s="65"/>
      <c r="P13" s="65"/>
      <c r="Q13" s="74">
        <f t="shared" si="0"/>
        <v>5145</v>
      </c>
      <c r="R13" s="74">
        <f t="shared" si="1"/>
        <v>1968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229</v>
      </c>
      <c r="E15" s="457">
        <v>435</v>
      </c>
      <c r="F15" s="457">
        <v>505</v>
      </c>
      <c r="G15" s="74">
        <f t="shared" si="2"/>
        <v>159</v>
      </c>
      <c r="H15" s="458"/>
      <c r="I15" s="458"/>
      <c r="J15" s="74">
        <f t="shared" si="3"/>
        <v>159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159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1445</v>
      </c>
      <c r="E16" s="189">
        <v>63</v>
      </c>
      <c r="F16" s="189">
        <v>12</v>
      </c>
      <c r="G16" s="74">
        <f t="shared" si="2"/>
        <v>1496</v>
      </c>
      <c r="H16" s="65"/>
      <c r="I16" s="65"/>
      <c r="J16" s="74">
        <f t="shared" si="3"/>
        <v>1496</v>
      </c>
      <c r="K16" s="65">
        <v>1138</v>
      </c>
      <c r="L16" s="65">
        <v>91</v>
      </c>
      <c r="M16" s="65">
        <v>11</v>
      </c>
      <c r="N16" s="74">
        <f t="shared" si="4"/>
        <v>1218</v>
      </c>
      <c r="O16" s="65"/>
      <c r="P16" s="65"/>
      <c r="Q16" s="74">
        <f aca="true" t="shared" si="5" ref="Q16:Q25">N16+O16-P16</f>
        <v>1218</v>
      </c>
      <c r="R16" s="74">
        <f aca="true" t="shared" si="6" ref="R16:R25">J16-Q16</f>
        <v>278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53595</v>
      </c>
      <c r="E17" s="194">
        <f>SUM(E9:E16)</f>
        <v>1195</v>
      </c>
      <c r="F17" s="194">
        <f>SUM(F9:F16)</f>
        <v>698</v>
      </c>
      <c r="G17" s="74">
        <f t="shared" si="2"/>
        <v>54092</v>
      </c>
      <c r="H17" s="75">
        <f>SUM(H9:H16)</f>
        <v>0</v>
      </c>
      <c r="I17" s="75">
        <f>SUM(I9:I16)</f>
        <v>0</v>
      </c>
      <c r="J17" s="74">
        <f t="shared" si="3"/>
        <v>54092</v>
      </c>
      <c r="K17" s="75">
        <f>SUM(K9:K16)</f>
        <v>29188</v>
      </c>
      <c r="L17" s="75">
        <f>SUM(L9:L16)</f>
        <v>1835</v>
      </c>
      <c r="M17" s="75">
        <f>SUM(M9:M16)</f>
        <v>78</v>
      </c>
      <c r="N17" s="74">
        <f t="shared" si="4"/>
        <v>30945</v>
      </c>
      <c r="O17" s="75">
        <f>SUM(O9:O16)</f>
        <v>0</v>
      </c>
      <c r="P17" s="75">
        <f>SUM(P9:P16)</f>
        <v>0</v>
      </c>
      <c r="Q17" s="74">
        <f t="shared" si="5"/>
        <v>30945</v>
      </c>
      <c r="R17" s="74">
        <f t="shared" si="6"/>
        <v>23147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3449</v>
      </c>
      <c r="E18" s="187"/>
      <c r="F18" s="187"/>
      <c r="G18" s="74">
        <f t="shared" si="2"/>
        <v>3449</v>
      </c>
      <c r="H18" s="63"/>
      <c r="I18" s="63"/>
      <c r="J18" s="74">
        <f t="shared" si="3"/>
        <v>3449</v>
      </c>
      <c r="K18" s="63">
        <v>30</v>
      </c>
      <c r="L18" s="63">
        <v>1</v>
      </c>
      <c r="M18" s="63"/>
      <c r="N18" s="74">
        <f t="shared" si="4"/>
        <v>31</v>
      </c>
      <c r="O18" s="63"/>
      <c r="P18" s="63"/>
      <c r="Q18" s="74">
        <f t="shared" si="5"/>
        <v>31</v>
      </c>
      <c r="R18" s="74">
        <f t="shared" si="6"/>
        <v>3418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67</v>
      </c>
      <c r="E22" s="189">
        <v>0</v>
      </c>
      <c r="F22" s="189"/>
      <c r="G22" s="74">
        <f t="shared" si="2"/>
        <v>67</v>
      </c>
      <c r="H22" s="65"/>
      <c r="I22" s="65"/>
      <c r="J22" s="74">
        <f t="shared" si="3"/>
        <v>67</v>
      </c>
      <c r="K22" s="65">
        <v>64</v>
      </c>
      <c r="L22" s="65">
        <v>1</v>
      </c>
      <c r="M22" s="65"/>
      <c r="N22" s="74">
        <f t="shared" si="4"/>
        <v>65</v>
      </c>
      <c r="O22" s="65"/>
      <c r="P22" s="65"/>
      <c r="Q22" s="74">
        <f t="shared" si="5"/>
        <v>65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67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67</v>
      </c>
      <c r="H25" s="66">
        <f t="shared" si="7"/>
        <v>0</v>
      </c>
      <c r="I25" s="66">
        <f t="shared" si="7"/>
        <v>0</v>
      </c>
      <c r="J25" s="67">
        <f t="shared" si="3"/>
        <v>67</v>
      </c>
      <c r="K25" s="66">
        <f t="shared" si="7"/>
        <v>64</v>
      </c>
      <c r="L25" s="66">
        <f t="shared" si="7"/>
        <v>1</v>
      </c>
      <c r="M25" s="66">
        <f t="shared" si="7"/>
        <v>0</v>
      </c>
      <c r="N25" s="67">
        <f t="shared" si="4"/>
        <v>65</v>
      </c>
      <c r="O25" s="66">
        <f t="shared" si="7"/>
        <v>0</v>
      </c>
      <c r="P25" s="66">
        <f t="shared" si="7"/>
        <v>0</v>
      </c>
      <c r="Q25" s="67">
        <f t="shared" si="5"/>
        <v>65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57111</v>
      </c>
      <c r="E40" s="438">
        <f>E17+E18+E19+E25+E38+E39</f>
        <v>1195</v>
      </c>
      <c r="F40" s="438">
        <f aca="true" t="shared" si="13" ref="F40:R40">F17+F18+F19+F25+F38+F39</f>
        <v>698</v>
      </c>
      <c r="G40" s="438">
        <f t="shared" si="13"/>
        <v>57608</v>
      </c>
      <c r="H40" s="438">
        <f t="shared" si="13"/>
        <v>0</v>
      </c>
      <c r="I40" s="438">
        <f t="shared" si="13"/>
        <v>0</v>
      </c>
      <c r="J40" s="438">
        <f t="shared" si="13"/>
        <v>57608</v>
      </c>
      <c r="K40" s="438">
        <f t="shared" si="13"/>
        <v>29282</v>
      </c>
      <c r="L40" s="438">
        <f t="shared" si="13"/>
        <v>1837</v>
      </c>
      <c r="M40" s="438">
        <f t="shared" si="13"/>
        <v>78</v>
      </c>
      <c r="N40" s="438">
        <f t="shared" si="13"/>
        <v>31041</v>
      </c>
      <c r="O40" s="438">
        <f t="shared" si="13"/>
        <v>0</v>
      </c>
      <c r="P40" s="438">
        <f t="shared" si="13"/>
        <v>0</v>
      </c>
      <c r="Q40" s="438">
        <f t="shared" si="13"/>
        <v>31041</v>
      </c>
      <c r="R40" s="438">
        <f t="shared" si="13"/>
        <v>26567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865</v>
      </c>
      <c r="I44" s="356"/>
      <c r="J44" s="356"/>
      <c r="K44" s="612"/>
      <c r="L44" s="612"/>
      <c r="M44" s="612"/>
      <c r="N44" s="612"/>
      <c r="O44" s="613" t="s">
        <v>864</v>
      </c>
      <c r="P44" s="614"/>
      <c r="Q44" s="614"/>
      <c r="R44" s="61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A5:B6"/>
    <mergeCell ref="C5:C6"/>
    <mergeCell ref="M3:N3"/>
    <mergeCell ref="A2:B2"/>
    <mergeCell ref="C2:H2"/>
    <mergeCell ref="A3:B3"/>
    <mergeCell ref="C3:E3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" right="0.22" top="0.37" bottom="0.5118110236220472" header="0.17" footer="0.5118110236220472"/>
  <pageSetup fitToHeight="1000" fitToWidth="1" horizontalDpi="600" verticalDpi="6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A115"/>
  <sheetViews>
    <sheetView zoomScalePageLayoutView="0" workbookViewId="0" topLeftCell="A1">
      <selection activeCell="AB99" sqref="AB9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607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ДП ТСВ</v>
      </c>
      <c r="C3" s="622"/>
      <c r="D3" s="526" t="s">
        <v>2</v>
      </c>
      <c r="E3" s="107">
        <f>'справка №1-БАЛАНС'!H3</f>
        <v>130847116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01.01-31.12.2016г.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f>+'справка №1-БАЛАНС'!C68</f>
        <v>2641</v>
      </c>
      <c r="D28" s="108">
        <v>1378</v>
      </c>
      <c r="E28" s="120">
        <f t="shared" si="0"/>
        <v>1263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f>+'справка №1-БАЛАНС'!C71</f>
        <v>153</v>
      </c>
      <c r="D31" s="108">
        <f>+C31</f>
        <v>153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123</v>
      </c>
      <c r="D33" s="105">
        <f>SUM(D34:D37)</f>
        <v>123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f>+'справка №1-БАЛАНС'!C72</f>
        <v>123</v>
      </c>
      <c r="D37" s="108">
        <f>+C37</f>
        <v>123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1876</v>
      </c>
      <c r="D38" s="105">
        <f>SUM(D39:D42)</f>
        <v>1799</v>
      </c>
      <c r="E38" s="121">
        <f>SUM(E39:E42)</f>
        <v>77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f>+'справка №1-БАЛАНС'!C74</f>
        <v>1876</v>
      </c>
      <c r="D42" s="108">
        <v>1799</v>
      </c>
      <c r="E42" s="120">
        <f t="shared" si="0"/>
        <v>77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4793</v>
      </c>
      <c r="D43" s="104">
        <f>D24+D28+D29+D31+D30+D32+D33+D38</f>
        <v>3453</v>
      </c>
      <c r="E43" s="118">
        <f>E24+E28+E29+E31+E30+E32+E33+E38</f>
        <v>1340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4793</v>
      </c>
      <c r="D44" s="103">
        <f>D43+D21+D19+D9</f>
        <v>3453</v>
      </c>
      <c r="E44" s="118">
        <f>E43+E21+E19+E9</f>
        <v>1340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750</v>
      </c>
      <c r="D75" s="103">
        <f>D76+D78</f>
        <v>750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750</v>
      </c>
      <c r="D76" s="108">
        <f>+C76</f>
        <v>750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12427</v>
      </c>
      <c r="D85" s="104">
        <f>SUM(D86:D90)+D94</f>
        <v>12427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f>+'справка №1-БАЛАНС'!G64</f>
        <v>5833</v>
      </c>
      <c r="D87" s="108">
        <f>+C87</f>
        <v>5833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f>+'справка №1-БАЛАНС'!G66</f>
        <v>1486</v>
      </c>
      <c r="D89" s="108">
        <f>+C89</f>
        <v>1486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4098</v>
      </c>
      <c r="D90" s="103">
        <f>SUM(D91:D93)</f>
        <v>4098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266</v>
      </c>
      <c r="D91" s="108">
        <f>+C91</f>
        <v>266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924</v>
      </c>
      <c r="D92" s="108">
        <f>+C92</f>
        <v>924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f>+'справка №1-БАЛАНС'!G68-'справка №6'!C91-'справка №6'!C92</f>
        <v>2908</v>
      </c>
      <c r="D93" s="108">
        <f>+C93</f>
        <v>2908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f>+'справка №1-БАЛАНС'!G67</f>
        <v>1010</v>
      </c>
      <c r="D94" s="108">
        <f>+C94</f>
        <v>1010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f>+'справка №1-БАЛАНС'!G69</f>
        <v>454</v>
      </c>
      <c r="D95" s="108">
        <f>+C95</f>
        <v>454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13631</v>
      </c>
      <c r="D96" s="104">
        <f>D85+D80+D75+D71+D95</f>
        <v>13631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13631</v>
      </c>
      <c r="D97" s="104">
        <f>D96+D68+D66</f>
        <v>13631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778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874</v>
      </c>
      <c r="B109" s="616"/>
      <c r="C109" s="616" t="s">
        <v>863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864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7" sqref="A7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ДП ТСВ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130847116</v>
      </c>
    </row>
    <row r="5" spans="1:9" ht="15">
      <c r="A5" s="501" t="s">
        <v>5</v>
      </c>
      <c r="B5" s="624" t="str">
        <f>'справка №1-БАЛАНС'!E5</f>
        <v>01.01-31.12.2016г.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874</v>
      </c>
      <c r="B30" s="626"/>
      <c r="C30" s="626"/>
      <c r="D30" s="459" t="s">
        <v>817</v>
      </c>
      <c r="E30" s="625" t="s">
        <v>861</v>
      </c>
      <c r="F30" s="625"/>
      <c r="G30" s="625"/>
      <c r="H30" s="420" t="s">
        <v>779</v>
      </c>
      <c r="I30" s="625" t="s">
        <v>862</v>
      </c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E25" sqref="E2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ДП ТСВ</v>
      </c>
      <c r="C5" s="630"/>
      <c r="D5" s="630"/>
      <c r="E5" s="570" t="s">
        <v>2</v>
      </c>
      <c r="F5" s="451">
        <f>'справка №1-БАЛАНС'!H3</f>
        <v>130847116</v>
      </c>
    </row>
    <row r="6" spans="1:13" ht="15" customHeight="1">
      <c r="A6" s="27" t="s">
        <v>820</v>
      </c>
      <c r="B6" s="631" t="str">
        <f>'справка №1-БАЛАНС'!E5</f>
        <v>01.01-31.12.2016г.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874</v>
      </c>
      <c r="B151" s="453"/>
      <c r="C151" s="632" t="s">
        <v>859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860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Cvetelina Popova</cp:lastModifiedBy>
  <cp:lastPrinted>2017-03-22T07:38:58Z</cp:lastPrinted>
  <dcterms:created xsi:type="dcterms:W3CDTF">2000-06-29T12:02:40Z</dcterms:created>
  <dcterms:modified xsi:type="dcterms:W3CDTF">2017-03-28T11:24:56Z</dcterms:modified>
  <cp:category/>
  <cp:version/>
  <cp:contentType/>
  <cp:contentStatus/>
</cp:coreProperties>
</file>