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<sst xmlns="http://schemas.openxmlformats.org/spreadsheetml/2006/main" count="3279" uniqueCount="1534">
  <si>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</si>
  <si>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</si>
  <si>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</si>
  <si>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</si>
  <si>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</si>
  <si>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</si>
  <si>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</si>
  <si>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</si>
  <si>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</si>
  <si>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</si>
  <si>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</si>
  <si>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</si>
  <si>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</si>
  <si>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</si>
  <si>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</si>
  <si>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</si>
  <si>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</si>
  <si>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</si>
  <si>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</si>
  <si>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</si>
  <si>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</si>
  <si>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</si>
  <si>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</si>
  <si>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</si>
  <si>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</si>
  <si>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</si>
  <si>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</si>
  <si>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</si>
  <si>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</si>
  <si>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</si>
  <si>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</si>
  <si>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</si>
  <si>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</si>
  <si>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</si>
  <si>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</si>
  <si>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</si>
  <si>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</si>
  <si>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</si>
  <si>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</si>
  <si>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</si>
  <si>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</si>
  <si>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</si>
  <si>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</si>
  <si>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</si>
  <si>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</si>
  <si>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</si>
  <si>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</si>
  <si>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</si>
  <si>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</si>
  <si>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</si>
  <si>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</si>
  <si>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</si>
  <si>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</si>
  <si>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</si>
  <si>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</si>
  <si>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</si>
  <si>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</si>
  <si>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</si>
  <si>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</si>
  <si>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</si>
  <si>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</si>
  <si>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</si>
  <si>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</si>
  <si>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</si>
  <si>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</si>
  <si>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</si>
  <si>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</si>
  <si>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</si>
  <si>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</si>
  <si>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</si>
  <si>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</si>
  <si>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</si>
  <si>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</si>
  <si>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</si>
  <si>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</si>
  <si>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</si>
  <si>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</si>
  <si>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</si>
  <si>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</si>
  <si>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</si>
  <si>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</si>
  <si>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</si>
  <si>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</si>
  <si>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</si>
  <si>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</si>
  <si>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</si>
  <si>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</si>
  <si>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</si>
  <si>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</si>
  <si>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</si>
  <si>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</si>
  <si>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</si>
  <si>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</si>
  <si>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</si>
  <si>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</si>
  <si>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</si>
  <si>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</si>
  <si>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</si>
  <si>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</si>
  <si>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</si>
  <si>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</si>
  <si>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</si>
  <si>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</si>
  <si>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</si>
  <si>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</si>
  <si>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</si>
  <si>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</si>
  <si>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</si>
  <si>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</si>
  <si>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</si>
  <si>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</si>
  <si>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</si>
  <si>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</si>
  <si>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</si>
  <si>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</si>
  <si>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</si>
  <si>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</si>
  <si>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</si>
  <si>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</si>
  <si>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</si>
  <si>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</si>
  <si>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</si>
  <si>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</si>
  <si>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</si>
  <si>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</si>
  <si>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</si>
  <si>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</si>
  <si>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</si>
  <si>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</si>
  <si>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</si>
  <si>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</si>
  <si>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</si>
  <si>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</si>
  <si>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</si>
  <si>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</si>
  <si>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</si>
  <si>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</si>
  <si>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</si>
  <si>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</si>
  <si>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</si>
  <si>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</si>
  <si>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</si>
  <si>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</si>
  <si>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</si>
  <si>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</si>
  <si>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</si>
  <si>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</si>
  <si>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</si>
  <si>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</si>
  <si>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</si>
  <si>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</si>
  <si>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</si>
  <si>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</si>
  <si>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</si>
  <si>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</si>
  <si>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</si>
  <si>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</si>
  <si>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</si>
  <si>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</si>
  <si>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</si>
  <si>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</si>
  <si>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</si>
  <si>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</si>
  <si>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</si>
  <si>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</si>
  <si>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</si>
  <si>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</si>
  <si>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</si>
  <si>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</si>
  <si>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</si>
  <si>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</si>
  <si>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</si>
  <si>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</si>
  <si>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</si>
  <si>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</si>
  <si>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</si>
  <si>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</si>
  <si>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</si>
  <si>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</si>
  <si>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</si>
  <si>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</si>
  <si>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</si>
  <si>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</si>
  <si>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</si>
  <si>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</si>
  <si>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</si>
  <si>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</si>
  <si>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</si>
  <si>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</si>
  <si>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</si>
  <si>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</si>
  <si>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</si>
  <si>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</si>
  <si>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</si>
  <si>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</si>
  <si>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</si>
  <si>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</si>
  <si>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</si>
  <si>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</si>
  <si>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</si>
  <si>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</si>
  <si>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</si>
  <si>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</si>
  <si>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</si>
  <si>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</si>
  <si>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</si>
  <si>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</si>
  <si>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</si>
  <si>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</si>
  <si>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</si>
  <si>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</si>
  <si>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</si>
  <si>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</si>
  <si>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</si>
  <si>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</si>
  <si>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</si>
  <si>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</si>
  <si>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</si>
  <si>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</si>
  <si>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</si>
  <si>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</si>
  <si>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</si>
  <si>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</si>
  <si>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</si>
  <si>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</si>
  <si>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</si>
  <si>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</si>
  <si>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</si>
  <si>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</si>
  <si>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</si>
  <si>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</si>
  <si>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</si>
  <si>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</si>
  <si>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</si>
  <si>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</si>
  <si>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</si>
  <si>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</si>
  <si>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</si>
  <si>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</si>
  <si>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</si>
  <si>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</si>
  <si>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</si>
  <si>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</si>
  <si>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</si>
  <si>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</si>
  <si>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</si>
  <si>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</si>
  <si>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</si>
  <si>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</si>
  <si>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</si>
  <si>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</si>
  <si>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</si>
  <si>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</si>
  <si>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</si>
  <si>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</si>
  <si>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</si>
  <si>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</si>
  <si>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</si>
  <si>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</si>
  <si>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</si>
  <si>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</si>
  <si>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</si>
  <si>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</si>
  <si>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</si>
  <si>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</si>
  <si>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</si>
  <si>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</si>
  <si>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</si>
  <si>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</si>
  <si>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</si>
  <si>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</si>
  <si>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</si>
  <si>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</si>
  <si>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</si>
  <si>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</si>
  <si>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</si>
  <si>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</si>
  <si>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</si>
  <si>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</si>
  <si>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</si>
  <si>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</si>
  <si>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</si>
  <si>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</si>
  <si>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</si>
  <si>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</si>
  <si>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</si>
  <si>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</si>
  <si>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</si>
  <si>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</si>
  <si>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</si>
  <si>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</si>
  <si>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</si>
  <si>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</si>
  <si>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</si>
  <si>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</si>
  <si>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</si>
  <si>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</si>
  <si>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</si>
  <si>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</si>
  <si>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</si>
  <si>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</si>
  <si>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</si>
  <si>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</si>
  <si>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</si>
  <si>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</si>
  <si>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</si>
  <si>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</si>
  <si>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</si>
  <si>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</si>
  <si>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</si>
  <si>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</si>
  <si>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</si>
  <si>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</si>
  <si>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</si>
  <si>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</si>
  <si>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</si>
  <si>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</si>
  <si>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</si>
  <si>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</si>
  <si>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</si>
  <si>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</si>
  <si>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</si>
  <si>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</si>
  <si>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</si>
  <si>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</si>
  <si>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</si>
  <si>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</si>
  <si>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</si>
  <si>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</si>
  <si>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</si>
  <si>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</si>
  <si>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</si>
  <si>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</si>
  <si>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</si>
  <si>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</si>
  <si>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</si>
  <si>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</si>
  <si>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</si>
  <si>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</si>
  <si>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</si>
  <si>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</si>
  <si>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</si>
  <si>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</si>
  <si>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</si>
  <si>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</si>
  <si>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</si>
  <si>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</si>
  <si>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</si>
  <si>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</si>
  <si>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</si>
  <si>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</si>
  <si>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</si>
  <si>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</si>
  <si>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</si>
  <si>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</si>
  <si>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</si>
  <si>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</si>
  <si>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</si>
  <si>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</si>
  <si>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</si>
  <si>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</si>
  <si>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</si>
  <si>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</si>
  <si>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</si>
  <si>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</si>
  <si>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</si>
  <si>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</si>
  <si>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</si>
  <si>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</si>
  <si>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</si>
  <si>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</si>
  <si>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</si>
  <si>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</si>
  <si>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</si>
  <si>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</si>
  <si>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</si>
  <si>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</si>
  <si>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</si>
  <si>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</si>
  <si>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</si>
  <si>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</si>
  <si>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</si>
  <si>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</si>
  <si>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</si>
  <si>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</si>
  <si>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</si>
  <si>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</si>
  <si>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</si>
  <si>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</si>
  <si>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</si>
  <si>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</si>
  <si>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</si>
  <si>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</si>
  <si>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</si>
  <si>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</si>
  <si>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</si>
  <si>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</si>
  <si>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</si>
  <si>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</si>
  <si>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</si>
  <si>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</si>
  <si>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</si>
  <si>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</si>
  <si>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</si>
  <si>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</si>
  <si>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</si>
  <si>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</si>
  <si>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</si>
  <si>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</si>
  <si>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</si>
  <si>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</si>
  <si>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</si>
  <si>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</si>
  <si>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</si>
  <si>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</si>
  <si>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</si>
  <si>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</si>
  <si>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</si>
  <si>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</si>
  <si>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</si>
  <si>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</si>
  <si>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</si>
  <si>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</si>
  <si>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</si>
  <si>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</si>
  <si>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</si>
  <si>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</si>
  <si>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</si>
  <si>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</si>
  <si>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</si>
  <si>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</si>
  <si>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</si>
  <si>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</si>
  <si>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</si>
  <si>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</si>
  <si>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</si>
  <si>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</si>
  <si>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</si>
  <si>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</si>
  <si>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</si>
  <si>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</si>
  <si>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</si>
  <si>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</si>
  <si>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</si>
  <si>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</si>
  <si>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</si>
  <si>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</si>
  <si>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</si>
  <si>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</si>
  <si>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</si>
  <si>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</si>
  <si>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</si>
  <si>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</si>
  <si>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</si>
  <si>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</si>
  <si>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</si>
  <si>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</si>
  <si>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</si>
  <si>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</si>
  <si>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</si>
  <si>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</si>
  <si>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</si>
  <si>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</si>
  <si>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</si>
  <si>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</si>
  <si>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</si>
  <si>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</si>
  <si>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</si>
  <si>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</si>
  <si>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</si>
  <si>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</si>
  <si>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</si>
  <si>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</si>
  <si>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</si>
  <si>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</si>
  <si>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</si>
  <si>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</si>
  <si>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</si>
  <si>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</si>
  <si>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</si>
  <si>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</si>
  <si>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</si>
  <si>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</si>
  <si>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</si>
  <si>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</si>
  <si>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</si>
  <si>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</si>
  <si>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</si>
  <si>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</si>
  <si>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</si>
  <si>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</si>
  <si>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</si>
  <si>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</si>
  <si>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</si>
  <si>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</si>
  <si>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</si>
  <si>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</si>
  <si>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</si>
  <si>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</si>
  <si>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</si>
  <si>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</si>
  <si>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</si>
  <si>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</si>
  <si>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</si>
  <si>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</si>
  <si>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</si>
  <si>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</si>
  <si>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</si>
  <si>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</si>
  <si>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</si>
  <si>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</si>
  <si>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</si>
  <si>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</si>
  <si>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</si>
  <si>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</si>
  <si>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</si>
  <si>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</si>
  <si>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</si>
  <si>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</si>
  <si>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</si>
  <si>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</si>
  <si>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</si>
  <si>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</si>
  <si>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</si>
  <si>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</si>
  <si>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</si>
  <si>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</si>
  <si>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</si>
  <si>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</si>
  <si>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</si>
  <si>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</si>
  <si>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</si>
  <si>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</si>
  <si>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</si>
  <si>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</si>
  <si>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</si>
  <si>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</si>
  <si>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</si>
  <si>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</si>
  <si>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</si>
  <si>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</si>
  <si>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</si>
  <si>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</si>
  <si>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</si>
  <si>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</si>
  <si>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</si>
  <si>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</si>
  <si>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</si>
  <si>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</si>
  <si>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</si>
  <si>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</si>
  <si>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</si>
  <si>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</si>
  <si>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</si>
  <si>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</si>
  <si>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</si>
  <si>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</si>
  <si>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</si>
  <si>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</si>
  <si>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</si>
  <si>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</si>
  <si>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</si>
  <si>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</si>
  <si>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</si>
  <si>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</si>
  <si>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</si>
  <si>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</si>
  <si>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</si>
  <si>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</si>
  <si>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</si>
  <si>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</si>
  <si>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</si>
  <si>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</si>
  <si>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</si>
  <si>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</si>
  <si>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</si>
  <si>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</si>
  <si>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</si>
  <si>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</si>
  <si>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</si>
  <si>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</si>
  <si>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</si>
  <si>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</si>
  <si>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</si>
  <si>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</si>
  <si>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</si>
  <si>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</si>
  <si>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</si>
  <si>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</si>
  <si>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</si>
  <si>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</si>
  <si>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</si>
  <si>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</si>
  <si>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</si>
  <si>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</si>
  <si>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</si>
  <si>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</si>
  <si>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</si>
  <si>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</si>
  <si>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</si>
  <si>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</si>
  <si>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</si>
  <si>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</si>
  <si>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</si>
  <si>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</si>
  <si>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</si>
  <si>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</si>
  <si>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</si>
  <si>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</si>
  <si>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</si>
  <si>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</si>
  <si>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</si>
  <si>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</si>
  <si>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</si>
  <si>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</si>
  <si>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</si>
  <si>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</si>
  <si>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</si>
  <si>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</si>
  <si>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</si>
  <si>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</si>
  <si>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</si>
  <si>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</si>
  <si>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</si>
  <si>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</si>
  <si>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</si>
  <si>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</si>
  <si>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</si>
  <si>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</si>
  <si>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</si>
  <si>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</si>
  <si>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</si>
  <si>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</si>
  <si>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</si>
  <si>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</si>
  <si>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</si>
  <si>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</si>
  <si>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</si>
  <si>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</si>
  <si>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</si>
  <si>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</si>
  <si>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</si>
  <si>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</si>
  <si>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</si>
  <si>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</si>
  <si>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</si>
  <si>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</si>
  <si>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</si>
  <si>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</si>
  <si>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</si>
  <si>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</si>
  <si>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</si>
  <si>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</si>
  <si>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</si>
  <si>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</si>
  <si>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</si>
  <si>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</si>
  <si>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</si>
  <si>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</si>
  <si>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</si>
  <si>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</si>
  <si>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</si>
  <si>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</si>
  <si>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</si>
  <si>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</si>
  <si>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</si>
  <si>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</si>
  <si>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</si>
  <si>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</si>
  <si>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</si>
  <si>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</si>
  <si>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</si>
  <si>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</si>
  <si>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</si>
  <si>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</si>
  <si>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</si>
  <si>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</si>
  <si>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</si>
  <si>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</si>
  <si>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</si>
  <si>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</si>
  <si>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</si>
  <si>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</si>
  <si>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</si>
  <si>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</si>
  <si>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</si>
  <si>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</si>
  <si>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</si>
  <si>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</si>
  <si>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</si>
  <si>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</si>
  <si>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</si>
  <si>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</si>
  <si>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</si>
  <si>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</si>
  <si>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</si>
  <si>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</si>
  <si>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</si>
  <si>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</si>
  <si>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</si>
  <si>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</si>
  <si>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</si>
  <si>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</si>
  <si>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</si>
  <si>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</si>
  <si>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</si>
  <si>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</si>
  <si>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</si>
  <si>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</si>
  <si>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</si>
  <si>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</si>
  <si>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</si>
  <si>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</si>
  <si>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</si>
  <si>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</si>
  <si>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</si>
  <si>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</si>
  <si>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</si>
  <si>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</si>
  <si>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</si>
  <si>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</si>
  <si>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</si>
  <si>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</si>
  <si>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</si>
  <si>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</si>
  <si>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</si>
  <si>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</si>
  <si>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</si>
  <si>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</si>
  <si>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</si>
  <si>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</si>
  <si>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</si>
  <si>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</si>
  <si>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</si>
  <si>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</si>
  <si>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</si>
  <si>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</si>
  <si>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</si>
  <si>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</si>
  <si>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</si>
  <si>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</si>
  <si>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</si>
  <si>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</si>
  <si>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</si>
  <si>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</si>
  <si>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</si>
  <si>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</si>
  <si>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</si>
  <si>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</si>
  <si>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</si>
  <si>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</si>
  <si>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</si>
  <si>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</si>
  <si>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</si>
  <si>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</si>
  <si>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</si>
  <si>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</si>
  <si>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</si>
  <si>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</si>
  <si>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</si>
  <si>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</si>
  <si>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</si>
  <si>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</si>
  <si>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</si>
  <si>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</si>
  <si>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</si>
  <si>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</si>
  <si>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</si>
  <si>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</si>
  <si>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</si>
  <si>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</si>
  <si>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</si>
  <si>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</si>
  <si>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</si>
  <si>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</si>
  <si>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</si>
  <si>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</si>
  <si>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</si>
  <si>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</si>
  <si>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</si>
  <si>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</si>
  <si>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</si>
  <si>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</si>
  <si>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</si>
  <si>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</si>
  <si>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</si>
  <si>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</si>
  <si>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</si>
  <si>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</si>
  <si>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</si>
  <si>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</si>
  <si>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</si>
  <si>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</si>
  <si>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</si>
  <si>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</si>
  <si>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</si>
  <si>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</si>
  <si>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</si>
  <si>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</si>
  <si>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</si>
  <si>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</si>
  <si>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</si>
  <si>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</si>
  <si>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</si>
  <si>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</si>
  <si>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</si>
  <si>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</si>
  <si>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</si>
  <si>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</si>
  <si>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</si>
  <si>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</si>
  <si>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</si>
  <si>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</si>
  <si>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</si>
  <si>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</si>
  <si>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</si>
  <si>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</si>
  <si>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</si>
  <si>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</si>
  <si>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</si>
  <si>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</si>
  <si>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</si>
  <si>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</si>
  <si>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</si>
  <si>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</si>
  <si>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</si>
  <si>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</si>
  <si>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</si>
  <si>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</si>
  <si>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</si>
  <si>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</si>
  <si>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</si>
  <si>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</si>
  <si>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</si>
  <si>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</si>
  <si>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</si>
  <si>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</si>
  <si>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</si>
  <si>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</si>
  <si>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</si>
  <si>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</si>
  <si>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</si>
  <si>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</si>
  <si>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</si>
  <si>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</si>
  <si>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</si>
  <si>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</si>
  <si>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</si>
  <si>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</si>
  <si>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</si>
  <si>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</si>
  <si>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</si>
  <si>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</si>
  <si>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</si>
  <si>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</si>
  <si>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</si>
  <si>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</si>
  <si>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</si>
  <si>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</si>
  <si>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</si>
  <si>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</si>
  <si>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</si>
  <si>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</si>
  <si>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</si>
  <si>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</si>
  <si>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</si>
  <si>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</si>
  <si>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</si>
  <si>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</si>
  <si>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</si>
  <si>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</si>
  <si>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</si>
  <si>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</si>
  <si>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</si>
  <si>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</si>
  <si>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</si>
  <si>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</si>
  <si>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</si>
  <si>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</si>
  <si>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</si>
  <si>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</si>
  <si>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</si>
  <si>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</si>
  <si>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</si>
  <si>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</si>
  <si>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</si>
  <si>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</si>
  <si>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</si>
  <si>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</si>
  <si>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</si>
  <si>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</si>
  <si>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</si>
  <si>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</si>
  <si>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</si>
  <si>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</si>
  <si>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</si>
  <si>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</si>
  <si>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</si>
  <si>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</si>
  <si>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</si>
  <si>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</si>
  <si>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</si>
  <si>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</si>
  <si>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</si>
  <si>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</si>
  <si>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</si>
  <si>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</si>
  <si>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</si>
  <si>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</si>
  <si>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</si>
  <si>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</si>
  <si>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</si>
  <si>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</si>
  <si>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</si>
  <si>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</si>
  <si>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</si>
  <si>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</si>
  <si>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</si>
  <si>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</si>
  <si>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</si>
  <si>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</si>
  <si>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</si>
  <si>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</si>
  <si>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</si>
  <si>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</si>
  <si>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</si>
  <si>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</si>
  <si>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</si>
  <si>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</si>
  <si>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</si>
  <si>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</si>
  <si>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</si>
  <si>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</si>
  <si>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</si>
  <si>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</si>
  <si>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</si>
  <si>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</si>
  <si>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</si>
  <si>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</si>
  <si>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</si>
  <si>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</si>
  <si>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</si>
  <si>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</si>
  <si>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</si>
  <si>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</si>
  <si>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</si>
  <si>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</si>
  <si>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</si>
  <si>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</si>
  <si>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</si>
  <si>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</si>
  <si>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</si>
  <si>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</si>
  <si>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</si>
  <si>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</si>
  <si>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</si>
  <si>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</si>
  <si>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</si>
  <si>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</si>
  <si>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</si>
  <si>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</si>
  <si>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</si>
  <si>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</si>
  <si>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</si>
  <si>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</si>
  <si>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</si>
  <si>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</si>
  <si>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</si>
  <si>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</si>
  <si>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</si>
  <si>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</si>
  <si>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</si>
  <si>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</si>
  <si>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</si>
  <si>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</si>
  <si>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</si>
  <si>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</si>
  <si>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</si>
  <si>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</si>
  <si>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</si>
  <si>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</si>
  <si>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</si>
  <si>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</si>
  <si>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</si>
  <si>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</si>
  <si>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</si>
  <si>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</si>
  <si>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</si>
  <si>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</si>
  <si>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</si>
  <si>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</si>
  <si>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</si>
  <si>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</si>
  <si>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</si>
  <si>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</si>
  <si>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</si>
  <si>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</si>
  <si>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</si>
  <si>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</si>
  <si>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</si>
  <si>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</si>
  <si>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</si>
  <si>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</si>
  <si>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</si>
  <si>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</si>
  <si>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</si>
  <si>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</si>
  <si>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</si>
  <si>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</si>
  <si>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</si>
  <si>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</si>
  <si>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</si>
  <si>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</si>
  <si>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</si>
  <si>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</si>
  <si>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</si>
  <si>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</si>
  <si>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</si>
  <si>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</si>
  <si>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</si>
  <si>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</si>
  <si>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</si>
  <si>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</si>
  <si>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</si>
  <si>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</si>
  <si>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</si>
  <si>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</si>
  <si>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</si>
  <si>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</si>
  <si>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</si>
  <si>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</si>
  <si>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</si>
  <si>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</si>
  <si>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</si>
  <si>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</si>
  <si>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</si>
  <si>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</si>
  <si>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</si>
  <si>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</si>
  <si>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</si>
  <si>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</si>
  <si>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</si>
  <si>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</si>
  <si>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</si>
  <si>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</si>
  <si>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</si>
  <si>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</si>
  <si>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</si>
  <si>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</si>
  <si>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</si>
  <si>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</si>
  <si>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</si>
  <si>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</si>
  <si>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</si>
  <si>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</si>
  <si>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</si>
  <si>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</si>
  <si>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</si>
  <si>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</si>
  <si>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</si>
  <si>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</si>
  <si>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</si>
  <si>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</si>
  <si>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</si>
  <si>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</si>
  <si>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</si>
  <si>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</si>
  <si>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</si>
  <si>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</si>
  <si>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</si>
  <si>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</si>
  <si>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</si>
  <si>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</si>
  <si>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</si>
  <si>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</si>
  <si>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</si>
  <si>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</si>
  <si>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</si>
  <si>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</si>
  <si>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</si>
  <si>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</si>
  <si>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</si>
  <si>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</si>
  <si>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</si>
  <si>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</si>
  <si>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</si>
  <si>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</si>
  <si>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</si>
  <si>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</si>
  <si>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</si>
  <si>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</si>
  <si>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</si>
  <si>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</si>
  <si>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</si>
  <si>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</si>
  <si>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</si>
  <si>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</si>
  <si>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</si>
  <si>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</si>
  <si>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</si>
  <si>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</si>
  <si>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</si>
  <si>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</si>
  <si>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</si>
  <si>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</si>
  <si>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</si>
  <si>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</si>
  <si>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</si>
  <si>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</si>
  <si>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</si>
  <si>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</si>
  <si>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</si>
  <si>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</si>
  <si>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</si>
  <si>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</si>
  <si>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</si>
  <si>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</si>
  <si>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</si>
  <si>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</si>
  <si>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</si>
  <si>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</si>
  <si>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</si>
  <si>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</si>
  <si>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</si>
  <si>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</si>
  <si>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</si>
  <si>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</si>
  <si>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</si>
  <si>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</si>
  <si>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</si>
  <si>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</si>
  <si>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</si>
  <si>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</si>
  <si>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</si>
  <si>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</si>
  <si>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</si>
  <si>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</si>
  <si>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</si>
  <si>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</si>
  <si>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</si>
  <si>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</si>
  <si>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</si>
  <si>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</si>
  <si>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</si>
  <si>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</si>
  <si>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</si>
  <si>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</si>
  <si>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</si>
  <si>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</si>
  <si>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</si>
  <si>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</si>
  <si>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</si>
  <si>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</si>
  <si>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</si>
  <si>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</si>
  <si>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</si>
  <si>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</si>
  <si>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</si>
  <si>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</si>
  <si>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</si>
  <si>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</si>
  <si>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</si>
  <si>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</si>
  <si>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</si>
  <si>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</si>
  <si>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</si>
  <si>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</si>
  <si>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</si>
  <si>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</si>
  <si>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</si>
  <si>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</si>
  <si>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</si>
  <si>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</si>
  <si>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</si>
  <si>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</si>
  <si>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</si>
  <si>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</si>
  <si>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</si>
  <si>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</si>
  <si>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</si>
  <si>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</si>
  <si>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</si>
  <si>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</si>
  <si>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</si>
  <si>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</si>
  <si>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</si>
  <si>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</si>
  <si>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</si>
  <si>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</si>
  <si>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</si>
  <si>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</si>
  <si>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</si>
  <si>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</si>
  <si>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</si>
  <si>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</si>
  <si>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</si>
  <si>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</si>
  <si>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</si>
  <si>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</si>
  <si>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</si>
  <si>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</si>
  <si>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</si>
  <si>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</si>
  <si>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</si>
  <si>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</si>
  <si>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</si>
  <si>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</si>
  <si>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</si>
  <si>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</si>
  <si>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</si>
  <si>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</si>
  <si>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</si>
  <si>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</si>
  <si>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</si>
  <si>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</si>
  <si>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</si>
  <si>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</si>
  <si>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</si>
  <si>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</si>
  <si>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</si>
  <si>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</si>
  <si>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</si>
  <si>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</si>
  <si>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</si>
  <si>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</si>
  <si>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</si>
  <si>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</si>
  <si>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</si>
  <si>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</si>
  <si>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</si>
  <si>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</si>
  <si>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</si>
  <si>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</si>
  <si>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</si>
  <si>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</si>
  <si>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</si>
  <si>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</si>
  <si>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</si>
  <si>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</si>
  <si>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</si>
  <si>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</si>
  <si>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</si>
  <si>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</si>
  <si>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</si>
  <si>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</si>
  <si>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</si>
  <si>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</si>
  <si>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</si>
  <si>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</si>
  <si>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</si>
  <si>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</si>
  <si>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</si>
  <si>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</si>
  <si>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</si>
  <si>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</si>
  <si>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</si>
  <si>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</si>
  <si>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</si>
  <si>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</si>
  <si>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</si>
  <si>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</si>
  <si>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</si>
  <si>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</si>
  <si>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</si>
  <si>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</si>
  <si>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</si>
  <si>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</si>
  <si>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</si>
  <si>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</si>
  <si>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</si>
  <si>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</si>
  <si>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</si>
  <si>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</si>
  <si>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</si>
  <si>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</si>
  <si>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</si>
  <si>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</si>
  <si>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</si>
  <si>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</si>
  <si>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</si>
  <si>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</si>
  <si>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</si>
  <si>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</si>
  <si>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</si>
  <si>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</si>
  <si>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</si>
  <si>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</si>
  <si>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</si>
  <si>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</si>
  <si>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</si>
  <si>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</si>
  <si>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</si>
  <si>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</si>
  <si>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</si>
  <si>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</si>
  <si>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</si>
  <si>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</si>
  <si>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</si>
  <si>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</si>
  <si>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</si>
  <si>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</si>
  <si>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</si>
  <si>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</si>
  <si>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</si>
  <si>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</si>
  <si>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</si>
  <si>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</si>
  <si>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</si>
  <si>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</si>
  <si>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</si>
  <si>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</si>
  <si>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</si>
  <si>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</si>
  <si>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</si>
  <si>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</si>
  <si>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</si>
  <si>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</si>
  <si>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</si>
  <si>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</si>
  <si>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</si>
  <si>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</si>
  <si>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</si>
  <si>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</si>
  <si>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</si>
  <si>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</si>
  <si>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</si>
  <si>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</si>
  <si>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</si>
  <si>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</si>
  <si>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</si>
  <si>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</si>
  <si>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</si>
  <si>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</si>
  <si>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</si>
  <si>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</si>
  <si>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</si>
  <si>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</si>
  <si>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</si>
  <si>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</si>
  <si>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</si>
  <si>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</si>
  <si>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</si>
  <si>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</si>
  <si>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</si>
  <si>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</si>
  <si>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</si>
  <si>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</si>
  <si>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</si>
  <si>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</si>
  <si>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</si>
  <si>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</si>
  <si>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</si>
  <si>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</si>
  <si>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</si>
  <si>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</si>
  <si>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</si>
  <si>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</si>
  <si>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</si>
  <si>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</si>
  <si>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</si>
  <si>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</si>
  <si>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</si>
  <si>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</si>
  <si>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</si>
  <si>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</si>
  <si>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</si>
  <si>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</si>
  <si>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</si>
  <si>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</si>
  <si>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</si>
  <si>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</si>
  <si>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</si>
  <si>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</si>
  <si>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</si>
  <si>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</si>
  <si>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</si>
  <si>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</si>
  <si>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</si>
  <si>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</si>
  <si>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</si>
  <si>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</si>
  <si>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</si>
  <si>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</si>
  <si>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</si>
  <si>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</si>
  <si>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</si>
  <si>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</si>
  <si>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</si>
  <si>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</si>
  <si>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</si>
  <si>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</si>
  <si>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</si>
  <si>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</si>
  <si>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</si>
  <si>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</si>
  <si>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</si>
  <si>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</si>
  <si>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</si>
  <si>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</si>
  <si>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</si>
  <si>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</si>
  <si>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</si>
  <si>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</si>
  <si>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</si>
  <si>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</si>
  <si>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</si>
  <si>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</si>
  <si>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</si>
  <si>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</si>
  <si>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</si>
  <si>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</si>
  <si>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</si>
  <si>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</si>
  <si>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</si>
  <si>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</si>
  <si>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</si>
  <si>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</si>
  <si>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</si>
  <si>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</si>
  <si>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</si>
  <si>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</si>
  <si>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</si>
  <si>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</si>
  <si>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</si>
  <si>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</si>
  <si>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</si>
  <si>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</si>
  <si>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</si>
  <si>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</si>
  <si>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</si>
  <si>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</si>
  <si>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</si>
  <si>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</si>
  <si>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</si>
  <si>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</si>
  <si>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</si>
  <si>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</si>
  <si>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</si>
  <si>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</si>
  <si>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</si>
  <si>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</si>
  <si>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</si>
  <si>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</si>
  <si>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</si>
  <si>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</si>
  <si>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</si>
  <si>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</si>
  <si>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</si>
  <si>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</si>
  <si>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</si>
  <si>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</si>
  <si>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</si>
  <si>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</si>
  <si>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</si>
  <si>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</si>
  <si>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</si>
  <si>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</si>
  <si>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</si>
  <si>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</si>
  <si>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</si>
  <si>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</si>
  <si>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</si>
  <si>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</si>
  <si>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</si>
  <si>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</si>
  <si>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</si>
  <si>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</si>
  <si>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</si>
  <si>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</si>
  <si>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</si>
  <si>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</si>
  <si>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</si>
  <si>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</si>
  <si>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</si>
  <si>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</si>
  <si>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</si>
  <si>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</si>
  <si>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</si>
  <si>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</si>
  <si>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</si>
  <si>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</si>
  <si>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</si>
  <si>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</si>
  <si>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</si>
  <si>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</si>
  <si>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</si>
  <si>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Експат Голд</t>
  </si>
  <si>
    <t>05-909</t>
  </si>
  <si>
    <t>177470049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</si>
  <si>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</si>
  <si>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</si>
  <si>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</si>
  <si>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</si>
  <si>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</si>
  <si>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</si>
  <si>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</si>
  <si>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</si>
  <si>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</si>
  <si>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</si>
  <si>
    <t>INVESCO PHYSICAL GOLD ETC</t>
  </si>
  <si>
    <t>IE00B579F325</t>
  </si>
  <si>
    <t>Deutsche Boerse</t>
  </si>
  <si>
    <t>8PSG GY</t>
  </si>
  <si>
    <t>XTRACKER GOLD ETC EUR</t>
  </si>
  <si>
    <t>DE000A1E0HR8</t>
  </si>
  <si>
    <t>XAD5 GY</t>
  </si>
  <si>
    <t>GOLD BULLION SECURITIES LTD</t>
  </si>
  <si>
    <t>GB00B00FHZ82</t>
  </si>
  <si>
    <t>Paris Stock Exchange</t>
  </si>
  <si>
    <t>GBS FP</t>
  </si>
  <si>
    <t>WT GOLD</t>
  </si>
  <si>
    <t>XETRA-GOLD</t>
  </si>
  <si>
    <t>DE000A0S9GB0</t>
  </si>
  <si>
    <t>4GLD GY</t>
  </si>
  <si>
    <t>ETFS Physical Gold</t>
  </si>
  <si>
    <t>AMUNDI PHYSICAL GOLD ETC</t>
  </si>
  <si>
    <t>FR0013416716</t>
  </si>
  <si>
    <t>GLDA GY</t>
  </si>
  <si>
    <t>ETFS Physical Swiss Gold</t>
  </si>
  <si>
    <t>JE00B588CD74</t>
  </si>
  <si>
    <t>JE00B1VS3770</t>
  </si>
  <si>
    <t>PHAU LN</t>
  </si>
  <si>
    <t>GB00B15KXX56</t>
  </si>
  <si>
    <t>BULL LN</t>
  </si>
  <si>
    <t>London Stock Exchange International</t>
  </si>
  <si>
    <t>GZUR GY</t>
  </si>
  <si>
    <t/>
  </si>
  <si>
    <t>Последна цена(31.12.2023)</t>
  </si>
  <si>
    <t>Чл. 187, ал. 1, т. 1, б. "а" от ЗДКИСДПКИ за инвестиране във финансови инструменти, допуснати до или търгувани на регулиран пазар, издадени от един емитент, до 15 на сто от активите на национален инвестиционен фонд от отворен тип</t>
  </si>
  <si>
    <t xml:space="preserve">По причини извън контрола на УД „Експат Асет Мениджмънт“ ЕАД: Пазарната цена на позицията в акции на AMUNDI PHYSICAL GOLD ETC се е увеличила. </t>
  </si>
  <si>
    <t>Нарушението е отстранено вследствие на спад в пазарната цена на съответната позиция</t>
  </si>
  <si>
    <t xml:space="preserve">По причини извън контрола на УД „Експат Асет Мениджмънт“ ЕАД: Пазарната цена на позицията в акции на GOLD BULLION SECURITIES LTD се е увеличила. </t>
  </si>
  <si>
    <t xml:space="preserve">По причини извън контрола на УД „Експат Асет Мениджмънт“ ЕАД: Пазарната цена на позицията в акции на INVESCO PHYSICAL GOLD ETC се е увеличила. </t>
  </si>
  <si>
    <t xml:space="preserve">По причини извън контрола на УД „Експат Асет Мениджмънт“ ЕАД: Пазарната цена на позицията в акции на XETRA-GOLD се е увеличила.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</si>
</sst>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45291</v>
      </c>
    </row>
    <row r="8" spans="2:3" ht="15.75">
      <c r="B8" s="24" t="s">
        <v>235</v>
      </c>
      <c r="C8" s="266">
        <v>45327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90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90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ЕКСПАТ ГОЛД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31.12.2023 г.</v>
      </c>
      <c r="C4" s="661"/>
      <c r="D4" s="76" t="s">
        <v>914</v>
      </c>
      <c r="E4" s="224">
        <f>ReportedCompletionDate</f>
        <v>45327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ЕКСПАТ ГОЛД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31.12.2023 г.</v>
      </c>
      <c r="B4" s="698"/>
      <c r="C4" s="698"/>
      <c r="D4" s="698"/>
      <c r="E4" s="76" t="s">
        <v>914</v>
      </c>
      <c r="F4" s="224">
        <f>ReportedCompletionDate</f>
        <v>45327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ЕКСПАТ ГОЛД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31.12.2023 г.</v>
      </c>
      <c r="B4" s="699"/>
      <c r="C4" s="699"/>
      <c r="D4" s="76" t="s">
        <v>914</v>
      </c>
      <c r="E4" s="224">
        <f>ReportedCompletionDate</f>
        <v>45327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C23" sqref="C23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ЕКСПАТ ГОЛД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01.01.2023 - 31.12.2023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45327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585" t="s">
        <v>1528</v>
      </c>
      <c r="C11" s="585" t="s">
        <v>1529</v>
      </c>
      <c r="D11" s="585" t="s">
        <v>1530</v>
      </c>
      <c r="E11" s="599">
        <v>45085</v>
      </c>
      <c r="F11" s="599">
        <v>45092</v>
      </c>
      <c r="G11" s="599">
        <v>45268</v>
      </c>
      <c r="H11" s="599">
        <v>45264</v>
      </c>
    </row>
    <row r="12" spans="1:8" ht="15.75">
      <c r="A12" s="588">
        <v>2</v>
      </c>
      <c r="B12" s="585" t="s">
        <v>1528</v>
      </c>
      <c r="C12" s="585" t="s">
        <v>1531</v>
      </c>
      <c r="D12" s="585" t="s">
        <v>1530</v>
      </c>
      <c r="E12" s="599">
        <v>45085</v>
      </c>
      <c r="F12" s="599">
        <v>45092</v>
      </c>
      <c r="G12" s="599">
        <v>45268</v>
      </c>
      <c r="H12" s="599">
        <v>45264</v>
      </c>
    </row>
    <row r="13" spans="1:8" ht="15.75">
      <c r="A13" s="588">
        <v>3</v>
      </c>
      <c r="B13" s="585" t="s">
        <v>1528</v>
      </c>
      <c r="C13" s="585" t="s">
        <v>1532</v>
      </c>
      <c r="D13" s="585" t="s">
        <v>1530</v>
      </c>
      <c r="E13" s="599">
        <v>45085</v>
      </c>
      <c r="F13" s="599">
        <v>45092</v>
      </c>
      <c r="G13" s="599">
        <v>45268</v>
      </c>
      <c r="H13" s="599">
        <v>45264</v>
      </c>
    </row>
    <row r="14" spans="1:8" ht="15.75">
      <c r="A14" s="588">
        <v>4</v>
      </c>
      <c r="B14" s="585" t="s">
        <v>1528</v>
      </c>
      <c r="C14" s="585" t="s">
        <v>1533</v>
      </c>
      <c r="D14" s="585" t="s">
        <v>1530</v>
      </c>
      <c r="E14" s="599">
        <v>45099</v>
      </c>
      <c r="F14" s="599">
        <v>45106</v>
      </c>
      <c r="G14" s="599">
        <v>45282</v>
      </c>
      <c r="H14" s="599">
        <v>45264</v>
      </c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88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G19" sqref="G19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ЕКСПАТ ГОЛД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01.01.2023 - 31.12.2023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2446292</v>
      </c>
      <c r="E11" s="348">
        <f>'1-SB'!D47</f>
        <v>3127849</v>
      </c>
      <c r="F11" s="346"/>
    </row>
    <row r="12" spans="2:6" ht="15.75">
      <c r="B12" s="342"/>
      <c r="C12" s="342" t="s">
        <v>1353</v>
      </c>
      <c r="D12" s="347">
        <f>'1-SB'!G47</f>
        <v>2446292</v>
      </c>
      <c r="E12" s="348">
        <f>'1-SB'!H47</f>
        <v>3127849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24024</v>
      </c>
      <c r="E19" s="347">
        <f>'1-SB'!C25</f>
        <v>24024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24024</v>
      </c>
      <c r="E20" s="357">
        <f>'1-SB'!C22</f>
        <v>24024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2171300</v>
      </c>
      <c r="E26" s="361">
        <f>'1-SB'!G11</f>
        <v>2171300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54221</v>
      </c>
      <c r="E27" s="361">
        <f>'1-SB'!G16</f>
        <v>54221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247589</v>
      </c>
      <c r="E28" s="361">
        <f>'1-SB'!G19+'1-SB'!G21</f>
        <v>247589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-29812</v>
      </c>
      <c r="E29" s="361">
        <f>'1-SB'!G20+'1-SB'!G22</f>
        <v>-29812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2443298</v>
      </c>
      <c r="E30" s="363">
        <f>'1-SB'!G24</f>
        <v>2443298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2994</v>
      </c>
      <c r="E44" s="357">
        <f>'1-SB'!G40</f>
        <v>2994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2422268</v>
      </c>
      <c r="E47" s="357">
        <f>'1-SB'!C16+'1-SB'!C37</f>
        <v>2422268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Експат Голд</v>
      </c>
      <c r="B3" s="387" t="str">
        <f aca="true" t="shared" si="1" ref="B3:B34">dfRG</f>
        <v>05-909</v>
      </c>
      <c r="C3" s="388">
        <f aca="true" t="shared" si="2" ref="C3:C34">EndDate</f>
        <v>45291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Експат Голд</v>
      </c>
      <c r="B4" s="387" t="str">
        <f t="shared" si="1"/>
        <v>05-909</v>
      </c>
      <c r="C4" s="388">
        <f t="shared" si="2"/>
        <v>45291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Експат Голд</v>
      </c>
      <c r="B5" s="387" t="str">
        <f t="shared" si="1"/>
        <v>05-909</v>
      </c>
      <c r="C5" s="388">
        <f t="shared" si="2"/>
        <v>45291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Експат Голд</v>
      </c>
      <c r="B6" s="387" t="str">
        <f t="shared" si="1"/>
        <v>05-909</v>
      </c>
      <c r="C6" s="388">
        <f t="shared" si="2"/>
        <v>45291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Експат Голд</v>
      </c>
      <c r="B7" s="387" t="str">
        <f t="shared" si="1"/>
        <v>05-909</v>
      </c>
      <c r="C7" s="388">
        <f t="shared" si="2"/>
        <v>45291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Експат Голд</v>
      </c>
      <c r="B8" s="387" t="str">
        <f t="shared" si="1"/>
        <v>05-909</v>
      </c>
      <c r="C8" s="388">
        <f t="shared" si="2"/>
        <v>45291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Експат Голд</v>
      </c>
      <c r="B9" s="387" t="str">
        <f t="shared" si="1"/>
        <v>05-909</v>
      </c>
      <c r="C9" s="388">
        <f t="shared" si="2"/>
        <v>45291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Експат Голд</v>
      </c>
      <c r="B10" s="387" t="str">
        <f t="shared" si="1"/>
        <v>05-909</v>
      </c>
      <c r="C10" s="388">
        <f t="shared" si="2"/>
        <v>45291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Експат Голд</v>
      </c>
      <c r="B11" s="387" t="str">
        <f t="shared" si="1"/>
        <v>05-909</v>
      </c>
      <c r="C11" s="388">
        <f t="shared" si="2"/>
        <v>45291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Експат Голд</v>
      </c>
      <c r="B12" s="387" t="str">
        <f t="shared" si="1"/>
        <v>05-909</v>
      </c>
      <c r="C12" s="388">
        <f t="shared" si="2"/>
        <v>45291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Експат Голд</v>
      </c>
      <c r="B13" s="387" t="str">
        <f t="shared" si="1"/>
        <v>05-909</v>
      </c>
      <c r="C13" s="388">
        <f t="shared" si="2"/>
        <v>45291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Експат Голд</v>
      </c>
      <c r="B14" s="387" t="str">
        <f t="shared" si="1"/>
        <v>05-909</v>
      </c>
      <c r="C14" s="388">
        <f t="shared" si="2"/>
        <v>45291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Експат Голд</v>
      </c>
      <c r="B15" s="387" t="str">
        <f t="shared" si="1"/>
        <v>05-909</v>
      </c>
      <c r="C15" s="388">
        <f t="shared" si="2"/>
        <v>45291</v>
      </c>
      <c r="D15" s="401" t="s">
        <v>173</v>
      </c>
      <c r="E15" s="402" t="s">
        <v>9</v>
      </c>
      <c r="F15" s="387" t="s">
        <v>792</v>
      </c>
      <c r="G15" s="391">
        <f>'1-SB'!C22</f>
        <v>24024</v>
      </c>
    </row>
    <row r="16" spans="1:7" ht="15.75">
      <c r="A16" s="386" t="str">
        <f t="shared" si="0"/>
        <v>Експат Голд</v>
      </c>
      <c r="B16" s="387" t="str">
        <f t="shared" si="1"/>
        <v>05-909</v>
      </c>
      <c r="C16" s="388">
        <f t="shared" si="2"/>
        <v>45291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Експат Голд</v>
      </c>
      <c r="B17" s="387" t="str">
        <f t="shared" si="1"/>
        <v>05-909</v>
      </c>
      <c r="C17" s="388">
        <f t="shared" si="2"/>
        <v>45291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Експат Голд</v>
      </c>
      <c r="B18" s="387" t="str">
        <f t="shared" si="1"/>
        <v>05-909</v>
      </c>
      <c r="C18" s="388">
        <f t="shared" si="2"/>
        <v>45291</v>
      </c>
      <c r="D18" s="399" t="s">
        <v>176</v>
      </c>
      <c r="E18" s="403" t="s">
        <v>11</v>
      </c>
      <c r="F18" s="387" t="s">
        <v>792</v>
      </c>
      <c r="G18" s="391">
        <f>'1-SB'!C25</f>
        <v>24024</v>
      </c>
    </row>
    <row r="19" spans="1:7" ht="15.75">
      <c r="A19" s="386" t="str">
        <f t="shared" si="0"/>
        <v>Експат Голд</v>
      </c>
      <c r="B19" s="387" t="str">
        <f t="shared" si="1"/>
        <v>05-909</v>
      </c>
      <c r="C19" s="388">
        <f t="shared" si="2"/>
        <v>45291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Експат Голд</v>
      </c>
      <c r="B20" s="387" t="str">
        <f t="shared" si="1"/>
        <v>05-909</v>
      </c>
      <c r="C20" s="388">
        <f t="shared" si="2"/>
        <v>45291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Експат Голд</v>
      </c>
      <c r="B21" s="387" t="str">
        <f t="shared" si="1"/>
        <v>05-909</v>
      </c>
      <c r="C21" s="388">
        <f t="shared" si="2"/>
        <v>45291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Експат Голд</v>
      </c>
      <c r="B22" s="387" t="str">
        <f t="shared" si="1"/>
        <v>05-909</v>
      </c>
      <c r="C22" s="388">
        <f t="shared" si="2"/>
        <v>45291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Експат Голд</v>
      </c>
      <c r="B23" s="387" t="str">
        <f t="shared" si="1"/>
        <v>05-909</v>
      </c>
      <c r="C23" s="388">
        <f t="shared" si="2"/>
        <v>45291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Експат Голд</v>
      </c>
      <c r="B24" s="387" t="str">
        <f t="shared" si="1"/>
        <v>05-909</v>
      </c>
      <c r="C24" s="388">
        <f t="shared" si="2"/>
        <v>45291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Експат Голд</v>
      </c>
      <c r="B25" s="387" t="str">
        <f t="shared" si="1"/>
        <v>05-909</v>
      </c>
      <c r="C25" s="388">
        <f t="shared" si="2"/>
        <v>45291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Експат Голд</v>
      </c>
      <c r="B26" s="387" t="str">
        <f t="shared" si="1"/>
        <v>05-909</v>
      </c>
      <c r="C26" s="388">
        <f t="shared" si="2"/>
        <v>45291</v>
      </c>
      <c r="D26" s="401" t="s">
        <v>183</v>
      </c>
      <c r="E26" s="402" t="s">
        <v>130</v>
      </c>
      <c r="F26" s="387" t="s">
        <v>792</v>
      </c>
      <c r="G26" s="391">
        <f>'1-SB'!C33</f>
        <v>1013659</v>
      </c>
    </row>
    <row r="27" spans="1:7" ht="15.75">
      <c r="A27" s="386" t="str">
        <f t="shared" si="0"/>
        <v>Експат Голд</v>
      </c>
      <c r="B27" s="387" t="str">
        <f t="shared" si="1"/>
        <v>05-909</v>
      </c>
      <c r="C27" s="388">
        <f t="shared" si="2"/>
        <v>45291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Експат Голд</v>
      </c>
      <c r="B28" s="387" t="str">
        <f t="shared" si="1"/>
        <v>05-909</v>
      </c>
      <c r="C28" s="388">
        <f t="shared" si="2"/>
        <v>45291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Експат Голд</v>
      </c>
      <c r="B29" s="387" t="str">
        <f t="shared" si="1"/>
        <v>05-909</v>
      </c>
      <c r="C29" s="388">
        <f t="shared" si="2"/>
        <v>45291</v>
      </c>
      <c r="D29" s="401" t="s">
        <v>186</v>
      </c>
      <c r="E29" s="402" t="s">
        <v>1463</v>
      </c>
      <c r="F29" s="387" t="s">
        <v>792</v>
      </c>
      <c r="G29" s="391">
        <f>'1-SB'!C36</f>
        <v>1408609</v>
      </c>
    </row>
    <row r="30" spans="1:7" ht="15.75">
      <c r="A30" s="386" t="str">
        <f t="shared" si="0"/>
        <v>Експат Голд</v>
      </c>
      <c r="B30" s="387" t="str">
        <f t="shared" si="1"/>
        <v>05-909</v>
      </c>
      <c r="C30" s="388">
        <f t="shared" si="2"/>
        <v>45291</v>
      </c>
      <c r="D30" s="401" t="s">
        <v>187</v>
      </c>
      <c r="E30" s="403" t="s">
        <v>12</v>
      </c>
      <c r="F30" s="387" t="s">
        <v>792</v>
      </c>
      <c r="G30" s="391">
        <f>'1-SB'!C37</f>
        <v>2422268</v>
      </c>
    </row>
    <row r="31" spans="1:7" ht="15.75">
      <c r="A31" s="386" t="str">
        <f t="shared" si="0"/>
        <v>Експат Голд</v>
      </c>
      <c r="B31" s="387" t="str">
        <f t="shared" si="1"/>
        <v>05-909</v>
      </c>
      <c r="C31" s="388">
        <f t="shared" si="2"/>
        <v>45291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Експат Голд</v>
      </c>
      <c r="B32" s="387" t="str">
        <f t="shared" si="1"/>
        <v>05-909</v>
      </c>
      <c r="C32" s="388">
        <f t="shared" si="2"/>
        <v>45291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Експат Голд</v>
      </c>
      <c r="B33" s="387" t="str">
        <f t="shared" si="1"/>
        <v>05-909</v>
      </c>
      <c r="C33" s="388">
        <f t="shared" si="2"/>
        <v>45291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Експат Голд</v>
      </c>
      <c r="B34" s="387" t="str">
        <f t="shared" si="1"/>
        <v>05-909</v>
      </c>
      <c r="C34" s="388">
        <f t="shared" si="2"/>
        <v>45291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Експат Голд</v>
      </c>
      <c r="B35" s="387" t="str">
        <f aca="true" t="shared" si="4" ref="B35:B58">dfRG</f>
        <v>05-909</v>
      </c>
      <c r="C35" s="388">
        <f aca="true" t="shared" si="5" ref="C35:C58">EndDate</f>
        <v>45291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Експат Голд</v>
      </c>
      <c r="B36" s="387" t="str">
        <f t="shared" si="4"/>
        <v>05-909</v>
      </c>
      <c r="C36" s="388">
        <f t="shared" si="5"/>
        <v>45291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Експат Голд</v>
      </c>
      <c r="B37" s="387" t="str">
        <f t="shared" si="4"/>
        <v>05-909</v>
      </c>
      <c r="C37" s="388">
        <f t="shared" si="5"/>
        <v>45291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Експат Голд</v>
      </c>
      <c r="B38" s="387" t="str">
        <f t="shared" si="4"/>
        <v>05-909</v>
      </c>
      <c r="C38" s="388">
        <f t="shared" si="5"/>
        <v>45291</v>
      </c>
      <c r="D38" s="392" t="s">
        <v>194</v>
      </c>
      <c r="E38" s="398" t="s">
        <v>34</v>
      </c>
      <c r="F38" s="387" t="s">
        <v>792</v>
      </c>
      <c r="G38" s="391">
        <f>'1-SB'!C45</f>
        <v>2446292</v>
      </c>
    </row>
    <row r="39" spans="1:7" ht="15.75">
      <c r="A39" s="386" t="str">
        <f t="shared" si="3"/>
        <v>Експат Голд</v>
      </c>
      <c r="B39" s="387" t="str">
        <f t="shared" si="4"/>
        <v>05-909</v>
      </c>
      <c r="C39" s="388">
        <f t="shared" si="5"/>
        <v>45291</v>
      </c>
      <c r="D39" s="392" t="s">
        <v>195</v>
      </c>
      <c r="E39" s="392" t="s">
        <v>36</v>
      </c>
      <c r="F39" s="387" t="s">
        <v>792</v>
      </c>
      <c r="G39" s="391">
        <f>'1-SB'!C47</f>
        <v>2446292</v>
      </c>
    </row>
    <row r="40" spans="1:7" ht="15.75">
      <c r="A40" s="405" t="str">
        <f t="shared" si="3"/>
        <v>Експат Голд</v>
      </c>
      <c r="B40" s="406" t="str">
        <f t="shared" si="4"/>
        <v>05-909</v>
      </c>
      <c r="C40" s="407">
        <f t="shared" si="5"/>
        <v>45291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Експат Голд</v>
      </c>
      <c r="B41" s="406" t="str">
        <f t="shared" si="4"/>
        <v>05-909</v>
      </c>
      <c r="C41" s="407">
        <f t="shared" si="5"/>
        <v>45291</v>
      </c>
      <c r="D41" s="411" t="s">
        <v>196</v>
      </c>
      <c r="E41" s="412" t="s">
        <v>930</v>
      </c>
      <c r="F41" s="406" t="s">
        <v>793</v>
      </c>
      <c r="G41" s="410">
        <f>'1-SB'!G11</f>
        <v>2171300</v>
      </c>
    </row>
    <row r="42" spans="1:7" ht="15.75">
      <c r="A42" s="405" t="str">
        <f t="shared" si="3"/>
        <v>Експат Голд</v>
      </c>
      <c r="B42" s="406" t="str">
        <f t="shared" si="4"/>
        <v>05-909</v>
      </c>
      <c r="C42" s="407">
        <f t="shared" si="5"/>
        <v>45291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Експат Голд</v>
      </c>
      <c r="B43" s="406" t="str">
        <f t="shared" si="4"/>
        <v>05-909</v>
      </c>
      <c r="C43" s="407">
        <f t="shared" si="5"/>
        <v>45291</v>
      </c>
      <c r="D43" s="414" t="s">
        <v>197</v>
      </c>
      <c r="E43" s="415" t="s">
        <v>136</v>
      </c>
      <c r="F43" s="406" t="s">
        <v>793</v>
      </c>
      <c r="G43" s="410">
        <f>'1-SB'!G13</f>
        <v>54221</v>
      </c>
    </row>
    <row r="44" spans="1:7" ht="15.75">
      <c r="A44" s="405" t="str">
        <f t="shared" si="3"/>
        <v>Експат Голд</v>
      </c>
      <c r="B44" s="406" t="str">
        <f t="shared" si="4"/>
        <v>05-909</v>
      </c>
      <c r="C44" s="407">
        <f t="shared" si="5"/>
        <v>45291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Експат Голд</v>
      </c>
      <c r="B45" s="406" t="str">
        <f t="shared" si="4"/>
        <v>05-909</v>
      </c>
      <c r="C45" s="407">
        <f t="shared" si="5"/>
        <v>45291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Експат Голд</v>
      </c>
      <c r="B46" s="406" t="str">
        <f t="shared" si="4"/>
        <v>05-909</v>
      </c>
      <c r="C46" s="407">
        <f t="shared" si="5"/>
        <v>45291</v>
      </c>
      <c r="D46" s="411" t="s">
        <v>200</v>
      </c>
      <c r="E46" s="416" t="s">
        <v>23</v>
      </c>
      <c r="F46" s="406" t="s">
        <v>793</v>
      </c>
      <c r="G46" s="410">
        <f>'1-SB'!G16</f>
        <v>54221</v>
      </c>
    </row>
    <row r="47" spans="1:7" ht="15.75">
      <c r="A47" s="405" t="str">
        <f t="shared" si="3"/>
        <v>Експат Голд</v>
      </c>
      <c r="B47" s="406" t="str">
        <f t="shared" si="4"/>
        <v>05-909</v>
      </c>
      <c r="C47" s="407">
        <f t="shared" si="5"/>
        <v>45291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Експат Голд</v>
      </c>
      <c r="B48" s="406" t="str">
        <f t="shared" si="4"/>
        <v>05-909</v>
      </c>
      <c r="C48" s="407">
        <f t="shared" si="5"/>
        <v>45291</v>
      </c>
      <c r="D48" s="413" t="s">
        <v>201</v>
      </c>
      <c r="E48" s="415" t="s">
        <v>26</v>
      </c>
      <c r="F48" s="406" t="s">
        <v>793</v>
      </c>
      <c r="G48" s="410">
        <f>'1-SB'!G18</f>
        <v>14901</v>
      </c>
    </row>
    <row r="49" spans="1:7" ht="15.75">
      <c r="A49" s="405" t="str">
        <f t="shared" si="3"/>
        <v>Експат Голд</v>
      </c>
      <c r="B49" s="406" t="str">
        <f t="shared" si="4"/>
        <v>05-909</v>
      </c>
      <c r="C49" s="407">
        <f t="shared" si="5"/>
        <v>45291</v>
      </c>
      <c r="D49" s="413" t="s">
        <v>202</v>
      </c>
      <c r="E49" s="417" t="s">
        <v>27</v>
      </c>
      <c r="F49" s="406" t="s">
        <v>793</v>
      </c>
      <c r="G49" s="410">
        <f>'1-SB'!G19</f>
        <v>44713</v>
      </c>
    </row>
    <row r="50" spans="1:7" ht="15.75">
      <c r="A50" s="405" t="str">
        <f t="shared" si="3"/>
        <v>Експат Голд</v>
      </c>
      <c r="B50" s="406" t="str">
        <f t="shared" si="4"/>
        <v>05-909</v>
      </c>
      <c r="C50" s="407">
        <f t="shared" si="5"/>
        <v>45291</v>
      </c>
      <c r="D50" s="413" t="s">
        <v>203</v>
      </c>
      <c r="E50" s="417" t="s">
        <v>28</v>
      </c>
      <c r="F50" s="406" t="s">
        <v>793</v>
      </c>
      <c r="G50" s="410">
        <f>'1-SB'!G20</f>
        <v>-29812</v>
      </c>
    </row>
    <row r="51" spans="1:7" ht="15.75">
      <c r="A51" s="405" t="str">
        <f t="shared" si="3"/>
        <v>Експат Голд</v>
      </c>
      <c r="B51" s="406" t="str">
        <f t="shared" si="4"/>
        <v>05-909</v>
      </c>
      <c r="C51" s="407">
        <f t="shared" si="5"/>
        <v>45291</v>
      </c>
      <c r="D51" s="418" t="s">
        <v>204</v>
      </c>
      <c r="E51" s="419" t="s">
        <v>989</v>
      </c>
      <c r="F51" s="406" t="s">
        <v>793</v>
      </c>
      <c r="G51" s="410">
        <f>'1-SB'!G21</f>
        <v>202876</v>
      </c>
    </row>
    <row r="52" spans="1:7" ht="15.75">
      <c r="A52" s="405" t="str">
        <f t="shared" si="3"/>
        <v>Експат Голд</v>
      </c>
      <c r="B52" s="406" t="str">
        <f t="shared" si="4"/>
        <v>05-909</v>
      </c>
      <c r="C52" s="407">
        <f t="shared" si="5"/>
        <v>45291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Експат Голд</v>
      </c>
      <c r="B53" s="406" t="str">
        <f t="shared" si="4"/>
        <v>05-909</v>
      </c>
      <c r="C53" s="407">
        <f t="shared" si="5"/>
        <v>45291</v>
      </c>
      <c r="D53" s="411" t="s">
        <v>205</v>
      </c>
      <c r="E53" s="416" t="s">
        <v>29</v>
      </c>
      <c r="F53" s="406" t="s">
        <v>793</v>
      </c>
      <c r="G53" s="410">
        <f>'1-SB'!G23</f>
        <v>217777</v>
      </c>
    </row>
    <row r="54" spans="1:7" ht="15.75">
      <c r="A54" s="405" t="str">
        <f t="shared" si="3"/>
        <v>Експат Голд</v>
      </c>
      <c r="B54" s="406" t="str">
        <f t="shared" si="4"/>
        <v>05-909</v>
      </c>
      <c r="C54" s="407">
        <f t="shared" si="5"/>
        <v>45291</v>
      </c>
      <c r="D54" s="408" t="s">
        <v>206</v>
      </c>
      <c r="E54" s="420" t="s">
        <v>31</v>
      </c>
      <c r="F54" s="406" t="s">
        <v>793</v>
      </c>
      <c r="G54" s="410">
        <f>'1-SB'!G24</f>
        <v>2443298</v>
      </c>
    </row>
    <row r="55" spans="1:7" ht="15.75">
      <c r="A55" s="405" t="str">
        <f t="shared" si="3"/>
        <v>Експат Голд</v>
      </c>
      <c r="B55" s="406" t="str">
        <f t="shared" si="4"/>
        <v>05-909</v>
      </c>
      <c r="C55" s="407">
        <f t="shared" si="5"/>
        <v>45291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Експат Голд</v>
      </c>
      <c r="B56" s="406" t="str">
        <f t="shared" si="4"/>
        <v>05-909</v>
      </c>
      <c r="C56" s="407">
        <f t="shared" si="5"/>
        <v>45291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Експат Голд</v>
      </c>
      <c r="B57" s="406" t="str">
        <f t="shared" si="4"/>
        <v>05-909</v>
      </c>
      <c r="C57" s="407">
        <f t="shared" si="5"/>
        <v>45291</v>
      </c>
      <c r="D57" s="413" t="s">
        <v>208</v>
      </c>
      <c r="E57" s="415" t="s">
        <v>125</v>
      </c>
      <c r="F57" s="406" t="s">
        <v>793</v>
      </c>
      <c r="G57" s="410">
        <f>'1-SB'!G28</f>
        <v>2994</v>
      </c>
    </row>
    <row r="58" spans="1:7" ht="15.75">
      <c r="A58" s="405" t="str">
        <f t="shared" si="3"/>
        <v>Експат Голд</v>
      </c>
      <c r="B58" s="406" t="str">
        <f t="shared" si="4"/>
        <v>05-909</v>
      </c>
      <c r="C58" s="407">
        <f t="shared" si="5"/>
        <v>45291</v>
      </c>
      <c r="D58" s="413" t="s">
        <v>209</v>
      </c>
      <c r="E58" s="417" t="s">
        <v>161</v>
      </c>
      <c r="F58" s="406" t="s">
        <v>793</v>
      </c>
      <c r="G58" s="410">
        <f>'1-SB'!G29</f>
        <v>223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2771</v>
      </c>
    </row>
    <row r="60" spans="1:7" ht="15.75">
      <c r="A60" s="405" t="str">
        <f aca="true" t="shared" si="6" ref="A60:A81">dfName</f>
        <v>Експат Голд</v>
      </c>
      <c r="B60" s="406" t="str">
        <f aca="true" t="shared" si="7" ref="B60:B81">dfRG</f>
        <v>05-909</v>
      </c>
      <c r="C60" s="407">
        <f aca="true" t="shared" si="8" ref="C60:C81">EndDate</f>
        <v>45291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Експат Голд</v>
      </c>
      <c r="B61" s="406" t="str">
        <f t="shared" si="7"/>
        <v>05-909</v>
      </c>
      <c r="C61" s="407">
        <f t="shared" si="8"/>
        <v>45291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Експат Голд</v>
      </c>
      <c r="B62" s="406" t="str">
        <f t="shared" si="7"/>
        <v>05-909</v>
      </c>
      <c r="C62" s="407">
        <f t="shared" si="8"/>
        <v>45291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Експат Голд</v>
      </c>
      <c r="B63" s="406" t="str">
        <f t="shared" si="7"/>
        <v>05-909</v>
      </c>
      <c r="C63" s="407">
        <f t="shared" si="8"/>
        <v>45291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Експат Голд</v>
      </c>
      <c r="B64" s="406" t="str">
        <f t="shared" si="7"/>
        <v>05-909</v>
      </c>
      <c r="C64" s="407">
        <f t="shared" si="8"/>
        <v>45291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Експат Голд</v>
      </c>
      <c r="B65" s="406" t="str">
        <f t="shared" si="7"/>
        <v>05-909</v>
      </c>
      <c r="C65" s="407">
        <f t="shared" si="8"/>
        <v>45291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Експат Голд</v>
      </c>
      <c r="B66" s="406" t="str">
        <f t="shared" si="7"/>
        <v>05-909</v>
      </c>
      <c r="C66" s="407">
        <f t="shared" si="8"/>
        <v>45291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Експат Голд</v>
      </c>
      <c r="B67" s="406" t="str">
        <f t="shared" si="7"/>
        <v>05-909</v>
      </c>
      <c r="C67" s="407">
        <f t="shared" si="8"/>
        <v>45291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Експат Голд</v>
      </c>
      <c r="B68" s="406" t="str">
        <f t="shared" si="7"/>
        <v>05-909</v>
      </c>
      <c r="C68" s="407">
        <f t="shared" si="8"/>
        <v>45291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Експат Голд</v>
      </c>
      <c r="B69" s="406" t="str">
        <f t="shared" si="7"/>
        <v>05-909</v>
      </c>
      <c r="C69" s="407">
        <f t="shared" si="8"/>
        <v>45291</v>
      </c>
      <c r="D69" s="408" t="s">
        <v>220</v>
      </c>
      <c r="E69" s="420" t="s">
        <v>34</v>
      </c>
      <c r="F69" s="406" t="s">
        <v>793</v>
      </c>
      <c r="G69" s="410">
        <f>'1-SB'!G40</f>
        <v>2994</v>
      </c>
    </row>
    <row r="70" spans="1:7" ht="15.75">
      <c r="A70" s="405" t="str">
        <f t="shared" si="6"/>
        <v>Експат Голд</v>
      </c>
      <c r="B70" s="406" t="str">
        <f t="shared" si="7"/>
        <v>05-909</v>
      </c>
      <c r="C70" s="407">
        <f t="shared" si="8"/>
        <v>45291</v>
      </c>
      <c r="D70" s="411" t="s">
        <v>221</v>
      </c>
      <c r="E70" s="411" t="s">
        <v>35</v>
      </c>
      <c r="F70" s="406" t="s">
        <v>793</v>
      </c>
      <c r="G70" s="410">
        <f>'1-SB'!G47</f>
        <v>2446292</v>
      </c>
    </row>
    <row r="71" spans="1:7" ht="15.75">
      <c r="A71" s="423" t="str">
        <f t="shared" si="6"/>
        <v>Експат Голд</v>
      </c>
      <c r="B71" s="424" t="str">
        <f t="shared" si="7"/>
        <v>05-909</v>
      </c>
      <c r="C71" s="425">
        <f t="shared" si="8"/>
        <v>45291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Експат Голд</v>
      </c>
      <c r="B72" s="424" t="str">
        <f t="shared" si="7"/>
        <v>05-909</v>
      </c>
      <c r="C72" s="425">
        <f t="shared" si="8"/>
        <v>45291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Експат Голд</v>
      </c>
      <c r="B73" s="424" t="str">
        <f t="shared" si="7"/>
        <v>05-909</v>
      </c>
      <c r="C73" s="425">
        <f t="shared" si="8"/>
        <v>45291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Експат Голд</v>
      </c>
      <c r="B74" s="424" t="str">
        <f t="shared" si="7"/>
        <v>05-909</v>
      </c>
      <c r="C74" s="425">
        <f t="shared" si="8"/>
        <v>45291</v>
      </c>
      <c r="D74" s="426" t="s">
        <v>795</v>
      </c>
      <c r="E74" s="431" t="s">
        <v>936</v>
      </c>
      <c r="F74" s="424" t="s">
        <v>828</v>
      </c>
      <c r="G74" s="428">
        <f>'2-OD'!C13</f>
        <v>3215</v>
      </c>
    </row>
    <row r="75" spans="1:7" ht="31.5">
      <c r="A75" s="423" t="str">
        <f t="shared" si="6"/>
        <v>Експат Голд</v>
      </c>
      <c r="B75" s="424" t="str">
        <f t="shared" si="7"/>
        <v>05-909</v>
      </c>
      <c r="C75" s="425">
        <f t="shared" si="8"/>
        <v>45291</v>
      </c>
      <c r="D75" s="426" t="s">
        <v>796</v>
      </c>
      <c r="E75" s="431" t="s">
        <v>937</v>
      </c>
      <c r="F75" s="424" t="s">
        <v>828</v>
      </c>
      <c r="G75" s="428">
        <f>'2-OD'!C14</f>
        <v>1863885</v>
      </c>
    </row>
    <row r="76" spans="1:7" ht="15.75">
      <c r="A76" s="423" t="str">
        <f t="shared" si="6"/>
        <v>Експат Голд</v>
      </c>
      <c r="B76" s="424" t="str">
        <f t="shared" si="7"/>
        <v>05-909</v>
      </c>
      <c r="C76" s="425">
        <f t="shared" si="8"/>
        <v>45291</v>
      </c>
      <c r="D76" s="426" t="s">
        <v>797</v>
      </c>
      <c r="E76" s="431" t="s">
        <v>938</v>
      </c>
      <c r="F76" s="424" t="s">
        <v>828</v>
      </c>
      <c r="G76" s="428">
        <f>'2-OD'!C15</f>
        <v>119416</v>
      </c>
    </row>
    <row r="77" spans="1:7" ht="15.75">
      <c r="A77" s="423" t="str">
        <f t="shared" si="6"/>
        <v>Експат Голд</v>
      </c>
      <c r="B77" s="424" t="str">
        <f t="shared" si="7"/>
        <v>05-909</v>
      </c>
      <c r="C77" s="425">
        <f t="shared" si="8"/>
        <v>45291</v>
      </c>
      <c r="D77" s="426" t="s">
        <v>798</v>
      </c>
      <c r="E77" s="431" t="s">
        <v>981</v>
      </c>
      <c r="F77" s="424" t="s">
        <v>828</v>
      </c>
      <c r="G77" s="428">
        <f>'2-OD'!C16</f>
        <v>44276</v>
      </c>
    </row>
    <row r="78" spans="1:7" ht="15.75">
      <c r="A78" s="423" t="str">
        <f t="shared" si="6"/>
        <v>Експат Голд</v>
      </c>
      <c r="B78" s="424" t="str">
        <f t="shared" si="7"/>
        <v>05-909</v>
      </c>
      <c r="C78" s="425">
        <f t="shared" si="8"/>
        <v>45291</v>
      </c>
      <c r="D78" s="429" t="s">
        <v>799</v>
      </c>
      <c r="E78" s="432" t="s">
        <v>20</v>
      </c>
      <c r="F78" s="424" t="s">
        <v>828</v>
      </c>
      <c r="G78" s="428">
        <f>'2-OD'!C18</f>
        <v>2030792</v>
      </c>
    </row>
    <row r="79" spans="1:7" ht="15.75">
      <c r="A79" s="423" t="str">
        <f t="shared" si="6"/>
        <v>Експат Голд</v>
      </c>
      <c r="B79" s="424" t="str">
        <f t="shared" si="7"/>
        <v>05-909</v>
      </c>
      <c r="C79" s="425">
        <f t="shared" si="8"/>
        <v>45291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Експат Голд</v>
      </c>
      <c r="B80" s="424" t="str">
        <f t="shared" si="7"/>
        <v>05-909</v>
      </c>
      <c r="C80" s="425">
        <f t="shared" si="8"/>
        <v>45291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Експат Голд</v>
      </c>
      <c r="B81" s="424" t="str">
        <f t="shared" si="7"/>
        <v>05-909</v>
      </c>
      <c r="C81" s="425">
        <f t="shared" si="8"/>
        <v>45291</v>
      </c>
      <c r="D81" s="426" t="s">
        <v>801</v>
      </c>
      <c r="E81" s="431" t="s">
        <v>122</v>
      </c>
      <c r="F81" s="424" t="s">
        <v>828</v>
      </c>
      <c r="G81" s="428">
        <f>'2-OD'!C21</f>
        <v>6354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Експат Голд</v>
      </c>
      <c r="B83" s="424" t="str">
        <f aca="true" t="shared" si="10" ref="B83:B109">dfRG</f>
        <v>05-909</v>
      </c>
      <c r="C83" s="425">
        <f aca="true" t="shared" si="11" ref="C83:C109">EndDate</f>
        <v>45291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Експат Голд</v>
      </c>
      <c r="B84" s="424" t="str">
        <f t="shared" si="10"/>
        <v>05-909</v>
      </c>
      <c r="C84" s="425">
        <f t="shared" si="11"/>
        <v>45291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Експат Голд</v>
      </c>
      <c r="B85" s="424" t="str">
        <f t="shared" si="10"/>
        <v>05-909</v>
      </c>
      <c r="C85" s="425">
        <f t="shared" si="11"/>
        <v>45291</v>
      </c>
      <c r="D85" s="429" t="s">
        <v>805</v>
      </c>
      <c r="E85" s="432" t="s">
        <v>23</v>
      </c>
      <c r="F85" s="424" t="s">
        <v>828</v>
      </c>
      <c r="G85" s="428">
        <f>'2-OD'!C25</f>
        <v>6354</v>
      </c>
    </row>
    <row r="86" spans="1:7" ht="15.75">
      <c r="A86" s="423" t="str">
        <f t="shared" si="9"/>
        <v>Експат Голд</v>
      </c>
      <c r="B86" s="424" t="str">
        <f t="shared" si="10"/>
        <v>05-909</v>
      </c>
      <c r="C86" s="425">
        <f t="shared" si="11"/>
        <v>45291</v>
      </c>
      <c r="D86" s="429" t="s">
        <v>806</v>
      </c>
      <c r="E86" s="433" t="s">
        <v>144</v>
      </c>
      <c r="F86" s="424" t="s">
        <v>828</v>
      </c>
      <c r="G86" s="428">
        <f>'2-OD'!C26</f>
        <v>2037146</v>
      </c>
    </row>
    <row r="87" spans="1:7" ht="15.75">
      <c r="A87" s="423" t="str">
        <f t="shared" si="9"/>
        <v>Експат Голд</v>
      </c>
      <c r="B87" s="424" t="str">
        <f t="shared" si="10"/>
        <v>05-909</v>
      </c>
      <c r="C87" s="425">
        <f t="shared" si="11"/>
        <v>45291</v>
      </c>
      <c r="D87" s="429" t="s">
        <v>807</v>
      </c>
      <c r="E87" s="433" t="s">
        <v>824</v>
      </c>
      <c r="F87" s="424" t="s">
        <v>828</v>
      </c>
      <c r="G87" s="428">
        <f>'2-OD'!C27</f>
        <v>202876</v>
      </c>
    </row>
    <row r="88" spans="1:7" ht="15.75">
      <c r="A88" s="423" t="str">
        <f t="shared" si="9"/>
        <v>Експат Голд</v>
      </c>
      <c r="B88" s="424" t="str">
        <f t="shared" si="10"/>
        <v>05-909</v>
      </c>
      <c r="C88" s="425">
        <f t="shared" si="11"/>
        <v>45291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Експат Голд</v>
      </c>
      <c r="B89" s="424" t="str">
        <f t="shared" si="10"/>
        <v>05-909</v>
      </c>
      <c r="C89" s="425">
        <f t="shared" si="11"/>
        <v>45291</v>
      </c>
      <c r="D89" s="429" t="s">
        <v>809</v>
      </c>
      <c r="E89" s="433" t="s">
        <v>146</v>
      </c>
      <c r="F89" s="424" t="s">
        <v>828</v>
      </c>
      <c r="G89" s="428">
        <f>'2-OD'!C29</f>
        <v>202876</v>
      </c>
    </row>
    <row r="90" spans="1:7" ht="15.75">
      <c r="A90" s="423" t="str">
        <f t="shared" si="9"/>
        <v>Експат Голд</v>
      </c>
      <c r="B90" s="424" t="str">
        <f t="shared" si="10"/>
        <v>05-909</v>
      </c>
      <c r="C90" s="425">
        <f t="shared" si="11"/>
        <v>45291</v>
      </c>
      <c r="D90" s="429" t="s">
        <v>810</v>
      </c>
      <c r="E90" s="433" t="s">
        <v>826</v>
      </c>
      <c r="F90" s="424" t="s">
        <v>828</v>
      </c>
      <c r="G90" s="428">
        <f>'2-OD'!C30</f>
        <v>2240022</v>
      </c>
    </row>
    <row r="91" spans="1:7" ht="15.75">
      <c r="A91" s="434" t="str">
        <f t="shared" si="9"/>
        <v>Експат Голд</v>
      </c>
      <c r="B91" s="435" t="str">
        <f t="shared" si="10"/>
        <v>05-909</v>
      </c>
      <c r="C91" s="436">
        <f t="shared" si="11"/>
        <v>45291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Експат Голд</v>
      </c>
      <c r="B92" s="435" t="str">
        <f t="shared" si="10"/>
        <v>05-909</v>
      </c>
      <c r="C92" s="436">
        <f t="shared" si="11"/>
        <v>45291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Експат Голд</v>
      </c>
      <c r="B93" s="435" t="str">
        <f t="shared" si="10"/>
        <v>05-909</v>
      </c>
      <c r="C93" s="436">
        <f t="shared" si="11"/>
        <v>45291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Експат Голд</v>
      </c>
      <c r="B94" s="435" t="str">
        <f t="shared" si="10"/>
        <v>05-909</v>
      </c>
      <c r="C94" s="436">
        <f t="shared" si="11"/>
        <v>45291</v>
      </c>
      <c r="D94" s="437" t="s">
        <v>812</v>
      </c>
      <c r="E94" s="442" t="s">
        <v>939</v>
      </c>
      <c r="F94" s="435" t="s">
        <v>829</v>
      </c>
      <c r="G94" s="439">
        <f>'2-OD'!G13</f>
        <v>3453</v>
      </c>
    </row>
    <row r="95" spans="1:7" ht="31.5">
      <c r="A95" s="434" t="str">
        <f t="shared" si="9"/>
        <v>Експат Голд</v>
      </c>
      <c r="B95" s="435" t="str">
        <f t="shared" si="10"/>
        <v>05-909</v>
      </c>
      <c r="C95" s="436">
        <f t="shared" si="11"/>
        <v>45291</v>
      </c>
      <c r="D95" s="437" t="s">
        <v>813</v>
      </c>
      <c r="E95" s="442" t="s">
        <v>940</v>
      </c>
      <c r="F95" s="435" t="s">
        <v>829</v>
      </c>
      <c r="G95" s="439">
        <f>'2-OD'!G14</f>
        <v>2147603</v>
      </c>
    </row>
    <row r="96" spans="1:7" ht="15.75">
      <c r="A96" s="434" t="str">
        <f t="shared" si="9"/>
        <v>Експат Голд</v>
      </c>
      <c r="B96" s="435" t="str">
        <f t="shared" si="10"/>
        <v>05-909</v>
      </c>
      <c r="C96" s="436">
        <f t="shared" si="11"/>
        <v>45291</v>
      </c>
      <c r="D96" s="437" t="s">
        <v>814</v>
      </c>
      <c r="E96" s="442" t="s">
        <v>941</v>
      </c>
      <c r="F96" s="435" t="s">
        <v>829</v>
      </c>
      <c r="G96" s="439">
        <f>'2-OD'!G15</f>
        <v>88966</v>
      </c>
    </row>
    <row r="97" spans="1:7" ht="15.75">
      <c r="A97" s="434" t="str">
        <f t="shared" si="9"/>
        <v>Експат Голд</v>
      </c>
      <c r="B97" s="435" t="str">
        <f t="shared" si="10"/>
        <v>05-909</v>
      </c>
      <c r="C97" s="436">
        <f t="shared" si="11"/>
        <v>45291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Експат Голд</v>
      </c>
      <c r="B98" s="435" t="str">
        <f t="shared" si="10"/>
        <v>05-909</v>
      </c>
      <c r="C98" s="436">
        <f t="shared" si="11"/>
        <v>45291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Експат Голд</v>
      </c>
      <c r="B99" s="435" t="str">
        <f t="shared" si="10"/>
        <v>05-909</v>
      </c>
      <c r="C99" s="436">
        <f t="shared" si="11"/>
        <v>45291</v>
      </c>
      <c r="D99" s="440" t="s">
        <v>817</v>
      </c>
      <c r="E99" s="444" t="s">
        <v>20</v>
      </c>
      <c r="F99" s="435" t="s">
        <v>829</v>
      </c>
      <c r="G99" s="439">
        <f>'2-OD'!G18</f>
        <v>2240022</v>
      </c>
    </row>
    <row r="100" spans="1:7" ht="15.75">
      <c r="A100" s="434" t="str">
        <f t="shared" si="9"/>
        <v>Експат Голд</v>
      </c>
      <c r="B100" s="435" t="str">
        <f t="shared" si="10"/>
        <v>05-909</v>
      </c>
      <c r="C100" s="436">
        <f t="shared" si="11"/>
        <v>45291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Експат Голд</v>
      </c>
      <c r="B101" s="435" t="str">
        <f t="shared" si="10"/>
        <v>05-909</v>
      </c>
      <c r="C101" s="436">
        <f t="shared" si="11"/>
        <v>45291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Експат Голд</v>
      </c>
      <c r="B102" s="435" t="str">
        <f t="shared" si="10"/>
        <v>05-909</v>
      </c>
      <c r="C102" s="436">
        <f t="shared" si="11"/>
        <v>45291</v>
      </c>
      <c r="D102" s="440" t="s">
        <v>819</v>
      </c>
      <c r="E102" s="445" t="s">
        <v>40</v>
      </c>
      <c r="F102" s="435" t="s">
        <v>829</v>
      </c>
      <c r="G102" s="439">
        <f>'2-OD'!G26</f>
        <v>2240022</v>
      </c>
    </row>
    <row r="103" spans="1:7" ht="15.75">
      <c r="A103" s="434" t="str">
        <f t="shared" si="9"/>
        <v>Експат Голд</v>
      </c>
      <c r="B103" s="435" t="str">
        <f t="shared" si="10"/>
        <v>05-909</v>
      </c>
      <c r="C103" s="436">
        <f t="shared" si="11"/>
        <v>45291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Експат Голд</v>
      </c>
      <c r="B104" s="435" t="str">
        <f t="shared" si="10"/>
        <v>05-909</v>
      </c>
      <c r="C104" s="436">
        <f t="shared" si="11"/>
        <v>45291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Експат Голд</v>
      </c>
      <c r="B105" s="435" t="str">
        <f t="shared" si="10"/>
        <v>05-909</v>
      </c>
      <c r="C105" s="436">
        <f t="shared" si="11"/>
        <v>45291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Експат Голд</v>
      </c>
      <c r="B106" s="435" t="str">
        <f t="shared" si="10"/>
        <v>05-909</v>
      </c>
      <c r="C106" s="436">
        <f t="shared" si="11"/>
        <v>45291</v>
      </c>
      <c r="D106" s="440" t="s">
        <v>822</v>
      </c>
      <c r="E106" s="445" t="s">
        <v>827</v>
      </c>
      <c r="F106" s="435" t="s">
        <v>829</v>
      </c>
      <c r="G106" s="439">
        <f>'2-OD'!G30</f>
        <v>2240022</v>
      </c>
    </row>
    <row r="107" spans="1:7" ht="15.75">
      <c r="A107" s="446" t="str">
        <f t="shared" si="9"/>
        <v>Експат Голд</v>
      </c>
      <c r="B107" s="447" t="str">
        <f t="shared" si="10"/>
        <v>05-909</v>
      </c>
      <c r="C107" s="448">
        <f t="shared" si="11"/>
        <v>45291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Експат Голд</v>
      </c>
      <c r="B108" s="447" t="str">
        <f t="shared" si="10"/>
        <v>05-909</v>
      </c>
      <c r="C108" s="448">
        <f t="shared" si="11"/>
        <v>45291</v>
      </c>
      <c r="D108" s="449" t="s">
        <v>830</v>
      </c>
      <c r="E108" s="452" t="s">
        <v>987</v>
      </c>
      <c r="F108" s="447" t="s">
        <v>1367</v>
      </c>
      <c r="G108" s="451">
        <f>'3-OPP'!E13</f>
        <v>-884552</v>
      </c>
    </row>
    <row r="109" spans="1:7" ht="31.5">
      <c r="A109" s="446" t="str">
        <f t="shared" si="9"/>
        <v>Експат Голд</v>
      </c>
      <c r="B109" s="447" t="str">
        <f t="shared" si="10"/>
        <v>05-909</v>
      </c>
      <c r="C109" s="448">
        <f t="shared" si="11"/>
        <v>45291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Експат Голд</v>
      </c>
      <c r="B110" s="447" t="str">
        <f aca="true" t="shared" si="13" ref="B110:B141">dfRG</f>
        <v>05-909</v>
      </c>
      <c r="C110" s="448">
        <f aca="true" t="shared" si="14" ref="C110:C141">EndDate</f>
        <v>45291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Експат Голд</v>
      </c>
      <c r="B111" s="447" t="str">
        <f t="shared" si="13"/>
        <v>05-909</v>
      </c>
      <c r="C111" s="448">
        <f t="shared" si="14"/>
        <v>45291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Експат Голд</v>
      </c>
      <c r="B112" s="447" t="str">
        <f t="shared" si="13"/>
        <v>05-909</v>
      </c>
      <c r="C112" s="448">
        <f t="shared" si="14"/>
        <v>45291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Експат Голд</v>
      </c>
      <c r="B113" s="447" t="str">
        <f t="shared" si="13"/>
        <v>05-909</v>
      </c>
      <c r="C113" s="448">
        <f t="shared" si="14"/>
        <v>45291</v>
      </c>
      <c r="D113" s="449" t="s">
        <v>835</v>
      </c>
      <c r="E113" s="452" t="s">
        <v>984</v>
      </c>
      <c r="F113" s="447" t="s">
        <v>1367</v>
      </c>
      <c r="G113" s="451">
        <f>'3-OPP'!E18</f>
        <v>-10938</v>
      </c>
    </row>
    <row r="114" spans="1:7" ht="31.5">
      <c r="A114" s="446" t="str">
        <f t="shared" si="12"/>
        <v>Експат Голд</v>
      </c>
      <c r="B114" s="447" t="str">
        <f t="shared" si="13"/>
        <v>05-909</v>
      </c>
      <c r="C114" s="448">
        <f t="shared" si="14"/>
        <v>45291</v>
      </c>
      <c r="D114" s="455" t="s">
        <v>836</v>
      </c>
      <c r="E114" s="450" t="s">
        <v>985</v>
      </c>
      <c r="F114" s="447" t="s">
        <v>1367</v>
      </c>
      <c r="G114" s="451">
        <f>'3-OPP'!E19</f>
        <v>-895490</v>
      </c>
    </row>
    <row r="115" spans="1:7" ht="15.75">
      <c r="A115" s="446" t="str">
        <f t="shared" si="12"/>
        <v>Експат Голд</v>
      </c>
      <c r="B115" s="447" t="str">
        <f t="shared" si="13"/>
        <v>05-909</v>
      </c>
      <c r="C115" s="448">
        <f t="shared" si="14"/>
        <v>45291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Експат Голд</v>
      </c>
      <c r="B116" s="447" t="str">
        <f t="shared" si="13"/>
        <v>05-909</v>
      </c>
      <c r="C116" s="448">
        <f t="shared" si="14"/>
        <v>45291</v>
      </c>
      <c r="D116" s="449" t="s">
        <v>837</v>
      </c>
      <c r="E116" s="452" t="s">
        <v>958</v>
      </c>
      <c r="F116" s="447" t="s">
        <v>1367</v>
      </c>
      <c r="G116" s="451">
        <f>'3-OPP'!E21</f>
        <v>859358</v>
      </c>
    </row>
    <row r="117" spans="1:7" ht="31.5">
      <c r="A117" s="446" t="str">
        <f t="shared" si="12"/>
        <v>Експат Голд</v>
      </c>
      <c r="B117" s="447" t="str">
        <f t="shared" si="13"/>
        <v>05-909</v>
      </c>
      <c r="C117" s="448">
        <f t="shared" si="14"/>
        <v>45291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Експат Голд</v>
      </c>
      <c r="B118" s="447" t="str">
        <f t="shared" si="13"/>
        <v>05-909</v>
      </c>
      <c r="C118" s="448">
        <f t="shared" si="14"/>
        <v>45291</v>
      </c>
      <c r="D118" s="449" t="s">
        <v>839</v>
      </c>
      <c r="E118" s="452" t="s">
        <v>960</v>
      </c>
      <c r="F118" s="447" t="s">
        <v>1367</v>
      </c>
      <c r="G118" s="451">
        <f>'3-OPP'!E23</f>
        <v>-1089</v>
      </c>
    </row>
    <row r="119" spans="1:7" ht="15.75">
      <c r="A119" s="446" t="str">
        <f t="shared" si="12"/>
        <v>Експат Голд</v>
      </c>
      <c r="B119" s="447" t="str">
        <f t="shared" si="13"/>
        <v>05-909</v>
      </c>
      <c r="C119" s="448">
        <f t="shared" si="14"/>
        <v>45291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Експат Голд</v>
      </c>
      <c r="B120" s="447" t="str">
        <f t="shared" si="13"/>
        <v>05-909</v>
      </c>
      <c r="C120" s="448">
        <f t="shared" si="14"/>
        <v>45291</v>
      </c>
      <c r="D120" s="449" t="s">
        <v>841</v>
      </c>
      <c r="E120" s="454" t="s">
        <v>962</v>
      </c>
      <c r="F120" s="447" t="s">
        <v>1367</v>
      </c>
      <c r="G120" s="451">
        <f>'3-OPP'!E25</f>
        <v>-35774</v>
      </c>
    </row>
    <row r="121" spans="1:7" ht="15.75">
      <c r="A121" s="446" t="str">
        <f t="shared" si="12"/>
        <v>Експат Голд</v>
      </c>
      <c r="B121" s="447" t="str">
        <f t="shared" si="13"/>
        <v>05-909</v>
      </c>
      <c r="C121" s="448">
        <f t="shared" si="14"/>
        <v>45291</v>
      </c>
      <c r="D121" s="449" t="s">
        <v>842</v>
      </c>
      <c r="E121" s="454" t="s">
        <v>963</v>
      </c>
      <c r="F121" s="447" t="s">
        <v>1367</v>
      </c>
      <c r="G121" s="451">
        <f>'3-OPP'!E26</f>
        <v>-2709</v>
      </c>
    </row>
    <row r="122" spans="1:7" ht="15.75">
      <c r="A122" s="446" t="str">
        <f t="shared" si="12"/>
        <v>Експат Голд</v>
      </c>
      <c r="B122" s="447" t="str">
        <f t="shared" si="13"/>
        <v>05-909</v>
      </c>
      <c r="C122" s="448">
        <f t="shared" si="14"/>
        <v>45291</v>
      </c>
      <c r="D122" s="449" t="s">
        <v>843</v>
      </c>
      <c r="E122" s="454" t="s">
        <v>964</v>
      </c>
      <c r="F122" s="447" t="s">
        <v>1367</v>
      </c>
      <c r="G122" s="451">
        <f>'3-OPP'!E27</f>
        <v>-1451</v>
      </c>
    </row>
    <row r="123" spans="1:7" ht="15.75">
      <c r="A123" s="446" t="str">
        <f t="shared" si="12"/>
        <v>Експат Голд</v>
      </c>
      <c r="B123" s="447" t="str">
        <f t="shared" si="13"/>
        <v>05-909</v>
      </c>
      <c r="C123" s="448">
        <f t="shared" si="14"/>
        <v>45291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Експат Голд</v>
      </c>
      <c r="B124" s="447" t="str">
        <f t="shared" si="13"/>
        <v>05-909</v>
      </c>
      <c r="C124" s="448">
        <f t="shared" si="14"/>
        <v>45291</v>
      </c>
      <c r="D124" s="455" t="s">
        <v>845</v>
      </c>
      <c r="E124" s="450" t="s">
        <v>115</v>
      </c>
      <c r="F124" s="447" t="s">
        <v>1367</v>
      </c>
      <c r="G124" s="451">
        <f>'3-OPP'!E29</f>
        <v>818335</v>
      </c>
    </row>
    <row r="125" spans="1:7" ht="15.75">
      <c r="A125" s="446" t="str">
        <f t="shared" si="12"/>
        <v>Експат Голд</v>
      </c>
      <c r="B125" s="447" t="str">
        <f t="shared" si="13"/>
        <v>05-909</v>
      </c>
      <c r="C125" s="448">
        <f t="shared" si="14"/>
        <v>45291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Експат Голд</v>
      </c>
      <c r="B126" s="447" t="str">
        <f t="shared" si="13"/>
        <v>05-909</v>
      </c>
      <c r="C126" s="448">
        <f t="shared" si="14"/>
        <v>45291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Експат Голд</v>
      </c>
      <c r="B127" s="447" t="str">
        <f t="shared" si="13"/>
        <v>05-909</v>
      </c>
      <c r="C127" s="448">
        <f t="shared" si="14"/>
        <v>45291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Експат Голд</v>
      </c>
      <c r="B128" s="447" t="str">
        <f t="shared" si="13"/>
        <v>05-909</v>
      </c>
      <c r="C128" s="448">
        <f t="shared" si="14"/>
        <v>45291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Експат Голд</v>
      </c>
      <c r="B129" s="447" t="str">
        <f t="shared" si="13"/>
        <v>05-909</v>
      </c>
      <c r="C129" s="448">
        <f t="shared" si="14"/>
        <v>45291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Експат Голд</v>
      </c>
      <c r="B130" s="447" t="str">
        <f t="shared" si="13"/>
        <v>05-909</v>
      </c>
      <c r="C130" s="448">
        <f t="shared" si="14"/>
        <v>45291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Експат Голд</v>
      </c>
      <c r="B131" s="447" t="str">
        <f t="shared" si="13"/>
        <v>05-909</v>
      </c>
      <c r="C131" s="448">
        <f t="shared" si="14"/>
        <v>45291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Експат Голд</v>
      </c>
      <c r="B132" s="447" t="str">
        <f t="shared" si="13"/>
        <v>05-909</v>
      </c>
      <c r="C132" s="448">
        <f t="shared" si="14"/>
        <v>45291</v>
      </c>
      <c r="D132" s="455" t="s">
        <v>852</v>
      </c>
      <c r="E132" s="450" t="s">
        <v>62</v>
      </c>
      <c r="F132" s="447" t="s">
        <v>1367</v>
      </c>
      <c r="G132" s="451">
        <f>'3-OPP'!E37</f>
        <v>-77155</v>
      </c>
    </row>
    <row r="133" spans="1:7" ht="31.5">
      <c r="A133" s="446" t="str">
        <f t="shared" si="12"/>
        <v>Експат Голд</v>
      </c>
      <c r="B133" s="447" t="str">
        <f t="shared" si="13"/>
        <v>05-909</v>
      </c>
      <c r="C133" s="448">
        <f t="shared" si="14"/>
        <v>45291</v>
      </c>
      <c r="D133" s="455" t="s">
        <v>853</v>
      </c>
      <c r="E133" s="450" t="s">
        <v>982</v>
      </c>
      <c r="F133" s="447" t="s">
        <v>1367</v>
      </c>
      <c r="G133" s="451">
        <f>'3-OPP'!E38</f>
        <v>101179</v>
      </c>
    </row>
    <row r="134" spans="1:7" ht="31.5">
      <c r="A134" s="446" t="str">
        <f t="shared" si="12"/>
        <v>Експат Голд</v>
      </c>
      <c r="B134" s="447" t="str">
        <f t="shared" si="13"/>
        <v>05-909</v>
      </c>
      <c r="C134" s="448">
        <f t="shared" si="14"/>
        <v>45291</v>
      </c>
      <c r="D134" s="455" t="s">
        <v>854</v>
      </c>
      <c r="E134" s="450" t="s">
        <v>983</v>
      </c>
      <c r="F134" s="447" t="s">
        <v>1367</v>
      </c>
      <c r="G134" s="451">
        <f>'3-OPP'!E39</f>
        <v>24024</v>
      </c>
    </row>
    <row r="135" spans="1:7" ht="15.75">
      <c r="A135" s="446" t="str">
        <f t="shared" si="12"/>
        <v>Експат Голд</v>
      </c>
      <c r="B135" s="447" t="str">
        <f t="shared" si="13"/>
        <v>05-909</v>
      </c>
      <c r="C135" s="448">
        <f t="shared" si="14"/>
        <v>45291</v>
      </c>
      <c r="D135" s="449" t="s">
        <v>855</v>
      </c>
      <c r="E135" s="453" t="s">
        <v>91</v>
      </c>
      <c r="F135" s="447" t="s">
        <v>1367</v>
      </c>
      <c r="G135" s="451">
        <f>'3-OPP'!E40</f>
        <v>24024</v>
      </c>
    </row>
    <row r="136" spans="1:7" ht="31.5">
      <c r="A136" s="434" t="str">
        <f t="shared" si="12"/>
        <v>Експат Голд</v>
      </c>
      <c r="B136" s="435" t="str">
        <f t="shared" si="13"/>
        <v>05-909</v>
      </c>
      <c r="C136" s="436">
        <f t="shared" si="14"/>
        <v>45291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Експат Голд</v>
      </c>
      <c r="B137" s="435" t="str">
        <f t="shared" si="13"/>
        <v>05-909</v>
      </c>
      <c r="C137" s="436">
        <f t="shared" si="14"/>
        <v>45291</v>
      </c>
      <c r="D137" s="456" t="s">
        <v>857</v>
      </c>
      <c r="E137" s="457" t="s">
        <v>49</v>
      </c>
      <c r="F137" s="435" t="s">
        <v>1368</v>
      </c>
      <c r="G137" s="439">
        <f>'4-OSK'!I14</f>
        <v>3124975</v>
      </c>
    </row>
    <row r="138" spans="1:7" ht="31.5">
      <c r="A138" s="434" t="str">
        <f t="shared" si="12"/>
        <v>Експат Голд</v>
      </c>
      <c r="B138" s="435" t="str">
        <f t="shared" si="13"/>
        <v>05-909</v>
      </c>
      <c r="C138" s="436">
        <f t="shared" si="14"/>
        <v>45291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Експат Голд</v>
      </c>
      <c r="B139" s="435" t="str">
        <f t="shared" si="13"/>
        <v>05-909</v>
      </c>
      <c r="C139" s="436">
        <f t="shared" si="14"/>
        <v>45291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Експат Голд</v>
      </c>
      <c r="B140" s="435" t="str">
        <f t="shared" si="13"/>
        <v>05-909</v>
      </c>
      <c r="C140" s="436">
        <f t="shared" si="14"/>
        <v>45291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Експат Голд</v>
      </c>
      <c r="B141" s="435" t="str">
        <f t="shared" si="13"/>
        <v>05-909</v>
      </c>
      <c r="C141" s="436">
        <f t="shared" si="14"/>
        <v>45291</v>
      </c>
      <c r="D141" s="456" t="s">
        <v>861</v>
      </c>
      <c r="E141" s="457" t="s">
        <v>51</v>
      </c>
      <c r="F141" s="435" t="s">
        <v>1368</v>
      </c>
      <c r="G141" s="439">
        <f>'4-OSK'!I18</f>
        <v>3124975</v>
      </c>
    </row>
    <row r="142" spans="1:7" ht="31.5">
      <c r="A142" s="434" t="str">
        <f aca="true" t="shared" si="15" ref="A142:A155">dfName</f>
        <v>Експат Голд</v>
      </c>
      <c r="B142" s="435" t="str">
        <f aca="true" t="shared" si="16" ref="B142:B155">dfRG</f>
        <v>05-909</v>
      </c>
      <c r="C142" s="436">
        <f aca="true" t="shared" si="17" ref="C142:C155">EndDate</f>
        <v>45291</v>
      </c>
      <c r="D142" s="456" t="s">
        <v>862</v>
      </c>
      <c r="E142" s="457" t="s">
        <v>149</v>
      </c>
      <c r="F142" s="435" t="s">
        <v>1368</v>
      </c>
      <c r="G142" s="439">
        <f>'4-OSK'!I19</f>
        <v>-884553</v>
      </c>
    </row>
    <row r="143" spans="1:7" ht="31.5">
      <c r="A143" s="434" t="str">
        <f t="shared" si="15"/>
        <v>Експат Голд</v>
      </c>
      <c r="B143" s="435" t="str">
        <f t="shared" si="16"/>
        <v>05-909</v>
      </c>
      <c r="C143" s="436">
        <f t="shared" si="17"/>
        <v>45291</v>
      </c>
      <c r="D143" s="456" t="s">
        <v>863</v>
      </c>
      <c r="E143" s="458" t="s">
        <v>225</v>
      </c>
      <c r="F143" s="435" t="s">
        <v>1368</v>
      </c>
      <c r="G143" s="439">
        <f>'4-OSK'!I20</f>
        <v>257341</v>
      </c>
    </row>
    <row r="144" spans="1:7" ht="31.5">
      <c r="A144" s="434" t="str">
        <f t="shared" si="15"/>
        <v>Експат Голд</v>
      </c>
      <c r="B144" s="435" t="str">
        <f t="shared" si="16"/>
        <v>05-909</v>
      </c>
      <c r="C144" s="436">
        <f t="shared" si="17"/>
        <v>45291</v>
      </c>
      <c r="D144" s="456" t="s">
        <v>864</v>
      </c>
      <c r="E144" s="458" t="s">
        <v>226</v>
      </c>
      <c r="F144" s="435" t="s">
        <v>1368</v>
      </c>
      <c r="G144" s="439">
        <f>'4-OSK'!I21</f>
        <v>-1141894</v>
      </c>
    </row>
    <row r="145" spans="1:7" ht="31.5">
      <c r="A145" s="434" t="str">
        <f t="shared" si="15"/>
        <v>Експат Голд</v>
      </c>
      <c r="B145" s="435" t="str">
        <f t="shared" si="16"/>
        <v>05-909</v>
      </c>
      <c r="C145" s="436">
        <f t="shared" si="17"/>
        <v>45291</v>
      </c>
      <c r="D145" s="456" t="s">
        <v>865</v>
      </c>
      <c r="E145" s="457" t="s">
        <v>52</v>
      </c>
      <c r="F145" s="435" t="s">
        <v>1368</v>
      </c>
      <c r="G145" s="439">
        <f>'4-OSK'!I22</f>
        <v>202876</v>
      </c>
    </row>
    <row r="146" spans="1:7" ht="31.5">
      <c r="A146" s="434" t="str">
        <f t="shared" si="15"/>
        <v>Експат Голд</v>
      </c>
      <c r="B146" s="435" t="str">
        <f t="shared" si="16"/>
        <v>05-909</v>
      </c>
      <c r="C146" s="436">
        <f t="shared" si="17"/>
        <v>45291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Експат Голд</v>
      </c>
      <c r="B147" s="435" t="str">
        <f t="shared" si="16"/>
        <v>05-909</v>
      </c>
      <c r="C147" s="436">
        <f t="shared" si="17"/>
        <v>45291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Експат Голд</v>
      </c>
      <c r="B148" s="435" t="str">
        <f t="shared" si="16"/>
        <v>05-909</v>
      </c>
      <c r="C148" s="436">
        <f t="shared" si="17"/>
        <v>45291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Експат Голд</v>
      </c>
      <c r="B149" s="435" t="str">
        <f t="shared" si="16"/>
        <v>05-909</v>
      </c>
      <c r="C149" s="436">
        <f t="shared" si="17"/>
        <v>45291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Експат Голд</v>
      </c>
      <c r="B150" s="435" t="str">
        <f t="shared" si="16"/>
        <v>05-909</v>
      </c>
      <c r="C150" s="436">
        <f t="shared" si="17"/>
        <v>45291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Експат Голд</v>
      </c>
      <c r="B151" s="435" t="str">
        <f t="shared" si="16"/>
        <v>05-909</v>
      </c>
      <c r="C151" s="436">
        <f t="shared" si="17"/>
        <v>45291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Експат Голд</v>
      </c>
      <c r="B152" s="435" t="str">
        <f t="shared" si="16"/>
        <v>05-909</v>
      </c>
      <c r="C152" s="436">
        <f t="shared" si="17"/>
        <v>45291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Експат Голд</v>
      </c>
      <c r="B153" s="435" t="str">
        <f t="shared" si="16"/>
        <v>05-909</v>
      </c>
      <c r="C153" s="436">
        <f t="shared" si="17"/>
        <v>45291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Експат Голд</v>
      </c>
      <c r="B154" s="435" t="str">
        <f t="shared" si="16"/>
        <v>05-909</v>
      </c>
      <c r="C154" s="436">
        <f t="shared" si="17"/>
        <v>45291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Експат Голд</v>
      </c>
      <c r="B155" s="435" t="str">
        <f t="shared" si="16"/>
        <v>05-909</v>
      </c>
      <c r="C155" s="436">
        <f t="shared" si="17"/>
        <v>45291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Експат Голд</v>
      </c>
      <c r="B157" s="435" t="str">
        <f aca="true" t="shared" si="19" ref="B157:B201">dfRG</f>
        <v>05-909</v>
      </c>
      <c r="C157" s="436">
        <f aca="true" t="shared" si="20" ref="C157:C201">EndDate</f>
        <v>45291</v>
      </c>
      <c r="D157" s="456" t="s">
        <v>865</v>
      </c>
      <c r="E157" s="457" t="s">
        <v>55</v>
      </c>
      <c r="F157" s="435" t="s">
        <v>1368</v>
      </c>
      <c r="G157" s="439">
        <f>'4-OSK'!I34</f>
        <v>2443298</v>
      </c>
    </row>
    <row r="158" spans="1:7" ht="31.5">
      <c r="A158" s="434" t="str">
        <f t="shared" si="18"/>
        <v>Експат Голд</v>
      </c>
      <c r="B158" s="435" t="str">
        <f t="shared" si="19"/>
        <v>05-909</v>
      </c>
      <c r="C158" s="436">
        <f t="shared" si="20"/>
        <v>45291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Експат Голд</v>
      </c>
      <c r="B159" s="435" t="str">
        <f t="shared" si="19"/>
        <v>05-909</v>
      </c>
      <c r="C159" s="436">
        <f t="shared" si="20"/>
        <v>45291</v>
      </c>
      <c r="D159" s="456" t="s">
        <v>878</v>
      </c>
      <c r="E159" s="457" t="s">
        <v>56</v>
      </c>
      <c r="F159" s="435" t="s">
        <v>1368</v>
      </c>
      <c r="G159" s="439">
        <f>'4-OSK'!I36</f>
        <v>2443298</v>
      </c>
    </row>
    <row r="160" spans="1:7" ht="15.75">
      <c r="A160" s="475" t="str">
        <f t="shared" si="18"/>
        <v>Експат Голд</v>
      </c>
      <c r="B160" s="476" t="str">
        <f t="shared" si="19"/>
        <v>05-909</v>
      </c>
      <c r="C160" s="477">
        <f t="shared" si="20"/>
        <v>45291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Експат Голд</v>
      </c>
      <c r="B161" s="476" t="str">
        <f t="shared" si="19"/>
        <v>05-909</v>
      </c>
      <c r="C161" s="477">
        <f t="shared" si="20"/>
        <v>45291</v>
      </c>
      <c r="D161" s="573" t="s">
        <v>1396</v>
      </c>
      <c r="E161" s="574" t="s">
        <v>1374</v>
      </c>
      <c r="F161" s="476" t="s">
        <v>1409</v>
      </c>
      <c r="G161" s="605">
        <f>'5-DI'!D12</f>
        <v>1510000</v>
      </c>
    </row>
    <row r="162" spans="1:7" ht="15.75">
      <c r="A162" s="475" t="str">
        <f t="shared" si="18"/>
        <v>Експат Голд</v>
      </c>
      <c r="B162" s="476" t="str">
        <f t="shared" si="19"/>
        <v>05-909</v>
      </c>
      <c r="C162" s="477">
        <f t="shared" si="20"/>
        <v>45291</v>
      </c>
      <c r="D162" s="573" t="s">
        <v>1397</v>
      </c>
      <c r="E162" s="575" t="s">
        <v>1373</v>
      </c>
      <c r="F162" s="476" t="s">
        <v>1409</v>
      </c>
      <c r="G162" s="605">
        <f>'5-DI'!D13</f>
        <v>1100000</v>
      </c>
    </row>
    <row r="163" spans="1:7" ht="15.75">
      <c r="A163" s="475" t="str">
        <f t="shared" si="18"/>
        <v>Експат Голд</v>
      </c>
      <c r="B163" s="476" t="str">
        <f t="shared" si="19"/>
        <v>05-909</v>
      </c>
      <c r="C163" s="477">
        <f t="shared" si="20"/>
        <v>45291</v>
      </c>
      <c r="D163" s="573" t="s">
        <v>1398</v>
      </c>
      <c r="E163" s="576" t="s">
        <v>1386</v>
      </c>
      <c r="F163" s="476" t="s">
        <v>1409</v>
      </c>
      <c r="G163" s="605">
        <f>'5-DI'!D14</f>
        <v>120000</v>
      </c>
    </row>
    <row r="164" spans="1:7" ht="31.5">
      <c r="A164" s="475" t="str">
        <f t="shared" si="18"/>
        <v>Експат Голд</v>
      </c>
      <c r="B164" s="476" t="str">
        <f t="shared" si="19"/>
        <v>05-909</v>
      </c>
      <c r="C164" s="477">
        <f t="shared" si="20"/>
        <v>45291</v>
      </c>
      <c r="D164" s="573" t="s">
        <v>1399</v>
      </c>
      <c r="E164" s="576" t="s">
        <v>1388</v>
      </c>
      <c r="F164" s="476" t="s">
        <v>1409</v>
      </c>
      <c r="G164" s="606">
        <f>'5-DI'!D15</f>
        <v>257342.24391</v>
      </c>
    </row>
    <row r="165" spans="1:7" ht="15.75">
      <c r="A165" s="475" t="str">
        <f t="shared" si="18"/>
        <v>Експат Голд</v>
      </c>
      <c r="B165" s="476" t="str">
        <f t="shared" si="19"/>
        <v>05-909</v>
      </c>
      <c r="C165" s="477">
        <f t="shared" si="20"/>
        <v>45291</v>
      </c>
      <c r="D165" s="573" t="s">
        <v>1400</v>
      </c>
      <c r="E165" s="576" t="s">
        <v>1387</v>
      </c>
      <c r="F165" s="476" t="s">
        <v>1409</v>
      </c>
      <c r="G165" s="605">
        <f>'5-DI'!D16</f>
        <v>530000</v>
      </c>
    </row>
    <row r="166" spans="1:7" ht="31.5">
      <c r="A166" s="475" t="str">
        <f t="shared" si="18"/>
        <v>Експат Голд</v>
      </c>
      <c r="B166" s="476" t="str">
        <f t="shared" si="19"/>
        <v>05-909</v>
      </c>
      <c r="C166" s="477">
        <f t="shared" si="20"/>
        <v>45291</v>
      </c>
      <c r="D166" s="573" t="s">
        <v>1401</v>
      </c>
      <c r="E166" s="576" t="s">
        <v>1389</v>
      </c>
      <c r="F166" s="476" t="s">
        <v>1409</v>
      </c>
      <c r="G166" s="606">
        <f>'5-DI'!D17</f>
        <v>1140992.1249583</v>
      </c>
    </row>
    <row r="167" spans="1:7" ht="31.5">
      <c r="A167" s="475" t="str">
        <f t="shared" si="18"/>
        <v>Експат Голд</v>
      </c>
      <c r="B167" s="476" t="str">
        <f t="shared" si="19"/>
        <v>05-909</v>
      </c>
      <c r="C167" s="477">
        <f t="shared" si="20"/>
        <v>45291</v>
      </c>
      <c r="D167" s="573" t="s">
        <v>1402</v>
      </c>
      <c r="E167" s="576" t="s">
        <v>1390</v>
      </c>
      <c r="F167" s="476" t="s">
        <v>1409</v>
      </c>
      <c r="G167" s="605">
        <f>'5-DI'!D18</f>
        <v>1.0581</v>
      </c>
    </row>
    <row r="168" spans="1:7" ht="31.5">
      <c r="A168" s="475" t="str">
        <f t="shared" si="18"/>
        <v>Експат Голд</v>
      </c>
      <c r="B168" s="476" t="str">
        <f t="shared" si="19"/>
        <v>05-909</v>
      </c>
      <c r="C168" s="477">
        <f t="shared" si="20"/>
        <v>45291</v>
      </c>
      <c r="D168" s="573" t="s">
        <v>1403</v>
      </c>
      <c r="E168" s="576" t="s">
        <v>1391</v>
      </c>
      <c r="F168" s="476" t="s">
        <v>1409</v>
      </c>
      <c r="G168" s="605">
        <f>'5-DI'!D19</f>
        <v>1.1357</v>
      </c>
    </row>
    <row r="169" spans="1:7" ht="31.5">
      <c r="A169" s="475" t="str">
        <f t="shared" si="18"/>
        <v>Експат Голд</v>
      </c>
      <c r="B169" s="476" t="str">
        <f t="shared" si="19"/>
        <v>05-909</v>
      </c>
      <c r="C169" s="477">
        <f t="shared" si="20"/>
        <v>45291</v>
      </c>
      <c r="D169" s="573" t="s">
        <v>1404</v>
      </c>
      <c r="E169" s="576" t="s">
        <v>1482</v>
      </c>
      <c r="F169" s="476" t="s">
        <v>1409</v>
      </c>
      <c r="G169" s="606">
        <f>'5-DI'!D20</f>
        <v>2813839.7320803</v>
      </c>
    </row>
    <row r="170" spans="1:7" ht="31.5">
      <c r="A170" s="475" t="str">
        <f t="shared" si="18"/>
        <v>Експат Голд</v>
      </c>
      <c r="B170" s="476" t="str">
        <f t="shared" si="19"/>
        <v>05-909</v>
      </c>
      <c r="C170" s="477">
        <f t="shared" si="20"/>
        <v>45291</v>
      </c>
      <c r="D170" s="573" t="s">
        <v>1484</v>
      </c>
      <c r="E170" s="576" t="s">
        <v>1483</v>
      </c>
      <c r="F170" s="476" t="s">
        <v>1409</v>
      </c>
      <c r="G170" s="605">
        <f>'5-DI'!D21</f>
        <v>1438693.41</v>
      </c>
    </row>
    <row r="171" spans="1:7" ht="15.75">
      <c r="A171" s="475" t="str">
        <f t="shared" si="18"/>
        <v>Експат Голд</v>
      </c>
      <c r="B171" s="476" t="str">
        <f t="shared" si="19"/>
        <v>05-909</v>
      </c>
      <c r="C171" s="477">
        <f t="shared" si="20"/>
        <v>45291</v>
      </c>
      <c r="D171" s="573" t="s">
        <v>1405</v>
      </c>
      <c r="E171" s="577" t="s">
        <v>1392</v>
      </c>
      <c r="F171" s="476" t="s">
        <v>1409</v>
      </c>
      <c r="G171" s="607">
        <f>'5-DI'!D22</f>
        <v>35898</v>
      </c>
    </row>
    <row r="172" spans="1:7" ht="15.75">
      <c r="A172" s="475" t="str">
        <f t="shared" si="18"/>
        <v>Експат Голд</v>
      </c>
      <c r="B172" s="476" t="str">
        <f t="shared" si="19"/>
        <v>05-909</v>
      </c>
      <c r="C172" s="477">
        <f t="shared" si="20"/>
        <v>45291</v>
      </c>
      <c r="D172" s="573" t="s">
        <v>1407</v>
      </c>
      <c r="E172" s="577" t="s">
        <v>1393</v>
      </c>
      <c r="F172" s="476" t="s">
        <v>1409</v>
      </c>
      <c r="G172" s="607">
        <f>'5-DI'!D23</f>
        <v>2705</v>
      </c>
    </row>
    <row r="173" spans="1:7" ht="15.75">
      <c r="A173" s="475" t="str">
        <f t="shared" si="18"/>
        <v>Експат Голд</v>
      </c>
      <c r="B173" s="476" t="str">
        <f t="shared" si="19"/>
        <v>05-909</v>
      </c>
      <c r="C173" s="477">
        <f t="shared" si="20"/>
        <v>45291</v>
      </c>
      <c r="D173" s="573" t="s">
        <v>1447</v>
      </c>
      <c r="E173" s="577" t="s">
        <v>1394</v>
      </c>
      <c r="F173" s="476" t="s">
        <v>1409</v>
      </c>
      <c r="G173" s="607">
        <f>'5-DI'!D24</f>
        <v>0</v>
      </c>
    </row>
    <row r="174" spans="1:7" ht="15.75">
      <c r="A174" s="475" t="str">
        <f t="shared" si="18"/>
        <v>Експат Голд</v>
      </c>
      <c r="B174" s="476" t="str">
        <f t="shared" si="19"/>
        <v>05-909</v>
      </c>
      <c r="C174" s="477">
        <f t="shared" si="20"/>
        <v>45291</v>
      </c>
      <c r="D174" s="573" t="s">
        <v>1448</v>
      </c>
      <c r="E174" s="577" t="s">
        <v>1443</v>
      </c>
      <c r="F174" s="476" t="s">
        <v>1409</v>
      </c>
      <c r="G174" s="608">
        <f>'5-DI'!D25</f>
        <v>0.07333900387486994</v>
      </c>
    </row>
    <row r="175" spans="1:7" ht="15.75">
      <c r="A175" s="475" t="str">
        <f t="shared" si="18"/>
        <v>Експат Голд</v>
      </c>
      <c r="B175" s="476" t="str">
        <f t="shared" si="19"/>
        <v>05-909</v>
      </c>
      <c r="C175" s="477">
        <f t="shared" si="20"/>
        <v>45291</v>
      </c>
      <c r="D175" s="573" t="s">
        <v>1449</v>
      </c>
      <c r="E175" s="577" t="s">
        <v>1444</v>
      </c>
      <c r="F175" s="476" t="s">
        <v>1409</v>
      </c>
      <c r="G175" s="608">
        <f>'5-DI'!D26</f>
        <v>0.13569999999999993</v>
      </c>
    </row>
    <row r="176" spans="1:7" ht="15.75">
      <c r="A176" s="475" t="str">
        <f t="shared" si="18"/>
        <v>Експат Голд</v>
      </c>
      <c r="B176" s="476" t="str">
        <f t="shared" si="19"/>
        <v>05-909</v>
      </c>
      <c r="C176" s="477">
        <f t="shared" si="20"/>
        <v>45291</v>
      </c>
      <c r="D176" s="573" t="s">
        <v>1450</v>
      </c>
      <c r="E176" s="577" t="s">
        <v>1445</v>
      </c>
      <c r="F176" s="476" t="s">
        <v>1409</v>
      </c>
      <c r="G176" s="608">
        <f>'5-DI'!D27</f>
        <v>0.07333900387486994</v>
      </c>
    </row>
    <row r="177" spans="1:7" ht="15.75">
      <c r="A177" s="475" t="str">
        <f t="shared" si="18"/>
        <v>Експат Голд</v>
      </c>
      <c r="B177" s="476" t="str">
        <f t="shared" si="19"/>
        <v>05-909</v>
      </c>
      <c r="C177" s="477">
        <f t="shared" si="20"/>
        <v>45291</v>
      </c>
      <c r="D177" s="573" t="s">
        <v>1479</v>
      </c>
      <c r="E177" s="577" t="s">
        <v>1446</v>
      </c>
      <c r="F177" s="476" t="s">
        <v>1409</v>
      </c>
      <c r="G177" s="608">
        <f>'5-DI'!D28</f>
        <v>0.1192</v>
      </c>
    </row>
    <row r="178" spans="1:7" ht="31.5">
      <c r="A178" s="446" t="str">
        <f t="shared" si="18"/>
        <v>Експат Голд</v>
      </c>
      <c r="B178" s="447" t="str">
        <f t="shared" si="19"/>
        <v>05-909</v>
      </c>
      <c r="C178" s="448">
        <f t="shared" si="20"/>
        <v>45291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Експат Голд</v>
      </c>
      <c r="B179" s="447" t="str">
        <f t="shared" si="19"/>
        <v>05-909</v>
      </c>
      <c r="C179" s="448">
        <f t="shared" si="20"/>
        <v>45291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Експат Голд</v>
      </c>
      <c r="B180" s="447" t="str">
        <f t="shared" si="19"/>
        <v>05-909</v>
      </c>
      <c r="C180" s="448">
        <f t="shared" si="20"/>
        <v>45291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Експат Голд</v>
      </c>
      <c r="B181" s="447" t="str">
        <f t="shared" si="19"/>
        <v>05-909</v>
      </c>
      <c r="C181" s="448">
        <f t="shared" si="20"/>
        <v>45291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Експат Голд</v>
      </c>
      <c r="B182" s="447" t="str">
        <f t="shared" si="19"/>
        <v>05-909</v>
      </c>
      <c r="C182" s="448">
        <f t="shared" si="20"/>
        <v>45291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Експат Голд</v>
      </c>
      <c r="B183" s="447" t="str">
        <f t="shared" si="19"/>
        <v>05-909</v>
      </c>
      <c r="C183" s="448">
        <f t="shared" si="20"/>
        <v>45291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Експат Голд</v>
      </c>
      <c r="B184" s="447" t="str">
        <f t="shared" si="19"/>
        <v>05-909</v>
      </c>
      <c r="C184" s="448">
        <f t="shared" si="20"/>
        <v>45291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Експат Голд</v>
      </c>
      <c r="B185" s="467" t="str">
        <f t="shared" si="19"/>
        <v>05-909</v>
      </c>
      <c r="C185" s="468">
        <f t="shared" si="20"/>
        <v>45291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Експат Голд</v>
      </c>
      <c r="B186" s="467" t="str">
        <f t="shared" si="19"/>
        <v>05-909</v>
      </c>
      <c r="C186" s="468">
        <f t="shared" si="20"/>
        <v>45291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Експат Голд</v>
      </c>
      <c r="B187" s="467" t="str">
        <f t="shared" si="19"/>
        <v>05-909</v>
      </c>
      <c r="C187" s="468">
        <f t="shared" si="20"/>
        <v>45291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Експат Голд</v>
      </c>
      <c r="B188" s="467" t="str">
        <f t="shared" si="19"/>
        <v>05-909</v>
      </c>
      <c r="C188" s="468">
        <f t="shared" si="20"/>
        <v>45291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 t="str">
        <f t="shared" si="18"/>
        <v>Експат Голд</v>
      </c>
      <c r="B189" s="467" t="str">
        <f t="shared" si="19"/>
        <v>05-909</v>
      </c>
      <c r="C189" s="468">
        <f t="shared" si="20"/>
        <v>45291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Експат Голд</v>
      </c>
      <c r="B190" s="467" t="str">
        <f t="shared" si="19"/>
        <v>05-909</v>
      </c>
      <c r="C190" s="468">
        <f t="shared" si="20"/>
        <v>45291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Експат Голд</v>
      </c>
      <c r="B191" s="467" t="str">
        <f t="shared" si="19"/>
        <v>05-909</v>
      </c>
      <c r="C191" s="468">
        <f t="shared" si="20"/>
        <v>45291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Експат Голд</v>
      </c>
      <c r="B192" s="467" t="str">
        <f t="shared" si="19"/>
        <v>05-909</v>
      </c>
      <c r="C192" s="468">
        <f t="shared" si="20"/>
        <v>45291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Експат Голд</v>
      </c>
      <c r="B193" s="467" t="str">
        <f t="shared" si="19"/>
        <v>05-909</v>
      </c>
      <c r="C193" s="468">
        <f t="shared" si="20"/>
        <v>45291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Експат Голд</v>
      </c>
      <c r="B194" s="467" t="str">
        <f t="shared" si="19"/>
        <v>05-909</v>
      </c>
      <c r="C194" s="468">
        <f t="shared" si="20"/>
        <v>45291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Експат Голд</v>
      </c>
      <c r="B195" s="467" t="str">
        <f t="shared" si="19"/>
        <v>05-909</v>
      </c>
      <c r="C195" s="468">
        <f t="shared" si="20"/>
        <v>45291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Експат Голд</v>
      </c>
      <c r="B196" s="467" t="str">
        <f t="shared" si="19"/>
        <v>05-909</v>
      </c>
      <c r="C196" s="468">
        <f t="shared" si="20"/>
        <v>45291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Експат Голд</v>
      </c>
      <c r="B197" s="467" t="str">
        <f t="shared" si="19"/>
        <v>05-909</v>
      </c>
      <c r="C197" s="468">
        <f t="shared" si="20"/>
        <v>45291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Експат Голд</v>
      </c>
      <c r="B198" s="467" t="str">
        <f t="shared" si="19"/>
        <v>05-909</v>
      </c>
      <c r="C198" s="468">
        <f t="shared" si="20"/>
        <v>45291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 t="str">
        <f t="shared" si="18"/>
        <v>Експат Голд</v>
      </c>
      <c r="B199" s="476" t="str">
        <f t="shared" si="19"/>
        <v>05-909</v>
      </c>
      <c r="C199" s="477">
        <f t="shared" si="20"/>
        <v>45291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Експат Голд</v>
      </c>
      <c r="B200" s="476" t="str">
        <f t="shared" si="19"/>
        <v>05-909</v>
      </c>
      <c r="C200" s="477">
        <f t="shared" si="20"/>
        <v>45291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Експат Голд</v>
      </c>
      <c r="B201" s="476" t="str">
        <f t="shared" si="19"/>
        <v>05-909</v>
      </c>
      <c r="C201" s="477">
        <f t="shared" si="20"/>
        <v>45291</v>
      </c>
      <c r="D201" s="481" t="s">
        <v>900</v>
      </c>
      <c r="E201" s="482" t="s">
        <v>911</v>
      </c>
      <c r="F201" s="476" t="s">
        <v>1372</v>
      </c>
      <c r="G201" s="480">
        <f>'7-RP'!C33</f>
        <v>2994</v>
      </c>
    </row>
    <row r="202" spans="1:7" ht="15.75">
      <c r="A202" s="475" t="str">
        <f aca="true" t="shared" si="21" ref="A202:A214">dfName</f>
        <v>Експат Голд</v>
      </c>
      <c r="B202" s="476" t="str">
        <f aca="true" t="shared" si="22" ref="B202:B214">dfRG</f>
        <v>05-909</v>
      </c>
      <c r="C202" s="477">
        <f aca="true" t="shared" si="23" ref="C202:C214">EndDate</f>
        <v>45291</v>
      </c>
      <c r="D202" s="481" t="s">
        <v>901</v>
      </c>
      <c r="E202" s="483" t="s">
        <v>159</v>
      </c>
      <c r="F202" s="476" t="s">
        <v>1372</v>
      </c>
      <c r="G202" s="480">
        <f>'7-RP'!C34</f>
        <v>223</v>
      </c>
    </row>
    <row r="203" spans="1:7" ht="15.75">
      <c r="A203" s="475" t="str">
        <f t="shared" si="21"/>
        <v>Експат Голд</v>
      </c>
      <c r="B203" s="476" t="str">
        <f t="shared" si="22"/>
        <v>05-909</v>
      </c>
      <c r="C203" s="477">
        <f t="shared" si="23"/>
        <v>45291</v>
      </c>
      <c r="D203" s="481" t="s">
        <v>902</v>
      </c>
      <c r="E203" s="483" t="s">
        <v>98</v>
      </c>
      <c r="F203" s="476" t="s">
        <v>1372</v>
      </c>
      <c r="G203" s="480">
        <f>'7-RP'!C35</f>
        <v>2771</v>
      </c>
    </row>
    <row r="204" spans="1:7" ht="15.75">
      <c r="A204" s="475" t="str">
        <f t="shared" si="21"/>
        <v>Експат Голд</v>
      </c>
      <c r="B204" s="476" t="str">
        <f t="shared" si="22"/>
        <v>05-909</v>
      </c>
      <c r="C204" s="477">
        <f t="shared" si="23"/>
        <v>45291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Експат Голд</v>
      </c>
      <c r="B205" s="476" t="str">
        <f t="shared" si="22"/>
        <v>05-909</v>
      </c>
      <c r="C205" s="477">
        <f t="shared" si="23"/>
        <v>45291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Експат Голд</v>
      </c>
      <c r="B206" s="476" t="str">
        <f t="shared" si="22"/>
        <v>05-909</v>
      </c>
      <c r="C206" s="477">
        <f t="shared" si="23"/>
        <v>45291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Експат Голд</v>
      </c>
      <c r="B207" s="476" t="str">
        <f t="shared" si="22"/>
        <v>05-909</v>
      </c>
      <c r="C207" s="477">
        <f t="shared" si="23"/>
        <v>45291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Експат Голд</v>
      </c>
      <c r="B208" s="476" t="str">
        <f t="shared" si="22"/>
        <v>05-909</v>
      </c>
      <c r="C208" s="477">
        <f t="shared" si="23"/>
        <v>45291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Експат Голд</v>
      </c>
      <c r="B209" s="476" t="str">
        <f t="shared" si="22"/>
        <v>05-909</v>
      </c>
      <c r="C209" s="477">
        <f t="shared" si="23"/>
        <v>45291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Експат Голд</v>
      </c>
      <c r="B210" s="476" t="str">
        <f t="shared" si="22"/>
        <v>05-909</v>
      </c>
      <c r="C210" s="477">
        <f t="shared" si="23"/>
        <v>45291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Експат Голд</v>
      </c>
      <c r="B211" s="476" t="str">
        <f t="shared" si="22"/>
        <v>05-909</v>
      </c>
      <c r="C211" s="477">
        <f t="shared" si="23"/>
        <v>45291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Експат Голд</v>
      </c>
      <c r="B212" s="476" t="str">
        <f t="shared" si="22"/>
        <v>05-909</v>
      </c>
      <c r="C212" s="477">
        <f t="shared" si="23"/>
        <v>45291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Експат Голд</v>
      </c>
      <c r="B213" s="476" t="str">
        <f t="shared" si="22"/>
        <v>05-909</v>
      </c>
      <c r="C213" s="477">
        <f t="shared" si="23"/>
        <v>45291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Експат Голд</v>
      </c>
      <c r="B214" s="485" t="str">
        <f t="shared" si="22"/>
        <v>05-909</v>
      </c>
      <c r="C214" s="486">
        <f t="shared" si="23"/>
        <v>45291</v>
      </c>
      <c r="D214" s="487" t="s">
        <v>910</v>
      </c>
      <c r="E214" s="488" t="s">
        <v>75</v>
      </c>
      <c r="F214" s="485" t="s">
        <v>1372</v>
      </c>
      <c r="G214" s="489">
        <f>'7-RP'!C46</f>
        <v>2994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9" sqref="G29:G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ЕКСПАТ ГОЛД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31.12.2023 г.</v>
      </c>
      <c r="B4" s="92"/>
      <c r="C4" s="92"/>
      <c r="D4" s="92"/>
      <c r="E4" s="92"/>
      <c r="F4" s="225" t="s">
        <v>914</v>
      </c>
      <c r="G4" s="234">
        <f>ReportedCompletionDate</f>
        <v>45327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2171300</v>
      </c>
      <c r="H11" s="251">
        <v>2973191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54221</v>
      </c>
      <c r="H13" s="231">
        <v>136883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54221</v>
      </c>
      <c r="H16" s="252">
        <f>SUM(H13:H15)</f>
        <v>136883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14901</v>
      </c>
      <c r="H18" s="244">
        <f>SUM(H19:H20)</f>
        <v>43526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44713</v>
      </c>
      <c r="H19" s="231">
        <v>44713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-29812</v>
      </c>
      <c r="H20" s="231">
        <v>-1187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202876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24024</v>
      </c>
      <c r="D22" s="286">
        <v>101179</v>
      </c>
      <c r="E22" s="287" t="s">
        <v>990</v>
      </c>
      <c r="F22" s="230" t="s">
        <v>991</v>
      </c>
      <c r="G22" s="231"/>
      <c r="H22" s="231">
        <v>-28625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217777</v>
      </c>
      <c r="H23" s="252">
        <f>H19+H21+H20+H22</f>
        <v>14901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2443298</v>
      </c>
      <c r="H24" s="252">
        <f>H11+H16+H23</f>
        <v>3124975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24024</v>
      </c>
      <c r="D25" s="252">
        <f>SUM(D21:D24)</f>
        <v>101179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2994</v>
      </c>
      <c r="H28" s="244">
        <f>SUM(H29:H31)</f>
        <v>2874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223</v>
      </c>
      <c r="H29" s="258">
        <v>227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2771</v>
      </c>
      <c r="H30" s="258">
        <v>2647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1013659</v>
      </c>
      <c r="D33" s="258">
        <v>1134072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>
        <v>1408609</v>
      </c>
      <c r="D36" s="258">
        <v>1892598</v>
      </c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2422268</v>
      </c>
      <c r="D37" s="243">
        <f>SUM(D32:D36)+D27</f>
        <v>3026670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2994</v>
      </c>
      <c r="H40" s="259">
        <f>SUM(H32:H39)+H28+H27</f>
        <v>2874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2446292</v>
      </c>
      <c r="D45" s="259">
        <f>D25+D37+D43+D44</f>
        <v>3127849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2446292</v>
      </c>
      <c r="D47" s="609">
        <f>D18+D45</f>
        <v>3127849</v>
      </c>
      <c r="E47" s="264" t="s">
        <v>35</v>
      </c>
      <c r="F47" s="223" t="s">
        <v>221</v>
      </c>
      <c r="G47" s="610">
        <f>G24+G40</f>
        <v>2446292</v>
      </c>
      <c r="H47" s="610">
        <f>H24+H40</f>
        <v>3127849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3" sqref="G13:G14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ЕКСПАТ ГОЛД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01.01.2023 - 31.12.2023</v>
      </c>
      <c r="B4" s="91"/>
      <c r="C4" s="90"/>
      <c r="D4" s="91"/>
      <c r="E4" s="91"/>
      <c r="F4" s="76" t="s">
        <v>914</v>
      </c>
      <c r="G4" s="491">
        <f>ReportedCompletionDate</f>
        <v>45327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>
        <v>3215</v>
      </c>
      <c r="D13" s="245">
        <v>1082529</v>
      </c>
      <c r="E13" s="136" t="s">
        <v>939</v>
      </c>
      <c r="F13" s="373" t="s">
        <v>812</v>
      </c>
      <c r="G13" s="245">
        <v>3453</v>
      </c>
      <c r="H13" s="245">
        <v>3429279</v>
      </c>
      <c r="I13" s="132"/>
    </row>
    <row r="14" spans="1:9" s="124" customFormat="1" ht="31.5">
      <c r="A14" s="136" t="s">
        <v>937</v>
      </c>
      <c r="B14" s="373" t="s">
        <v>796</v>
      </c>
      <c r="C14" s="245">
        <v>1863885</v>
      </c>
      <c r="D14" s="245">
        <v>2219299</v>
      </c>
      <c r="E14" s="136" t="s">
        <v>940</v>
      </c>
      <c r="F14" s="373" t="s">
        <v>813</v>
      </c>
      <c r="G14" s="245">
        <v>2147603</v>
      </c>
      <c r="H14" s="245"/>
      <c r="I14" s="132"/>
    </row>
    <row r="15" spans="1:9" s="124" customFormat="1" ht="31.5">
      <c r="A15" s="136" t="s">
        <v>938</v>
      </c>
      <c r="B15" s="373" t="s">
        <v>797</v>
      </c>
      <c r="C15" s="245">
        <v>119416</v>
      </c>
      <c r="D15" s="245">
        <v>106095</v>
      </c>
      <c r="E15" s="136" t="s">
        <v>941</v>
      </c>
      <c r="F15" s="373" t="s">
        <v>814</v>
      </c>
      <c r="G15" s="245">
        <v>88966</v>
      </c>
      <c r="H15" s="245">
        <v>28264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44276</v>
      </c>
      <c r="D16" s="245">
        <v>77167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>
        <v>1322</v>
      </c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2030792</v>
      </c>
      <c r="D18" s="248">
        <f>SUM(D12:D16)</f>
        <v>3485090</v>
      </c>
      <c r="E18" s="138" t="s">
        <v>20</v>
      </c>
      <c r="F18" s="374" t="s">
        <v>817</v>
      </c>
      <c r="G18" s="248">
        <f>SUM(G12:G17)</f>
        <v>2240022</v>
      </c>
      <c r="H18" s="248">
        <f>SUM(H12:H17)</f>
        <v>3458865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6354</v>
      </c>
      <c r="D21" s="245">
        <v>2400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6354</v>
      </c>
      <c r="D25" s="248">
        <f>SUM(D20:D24)</f>
        <v>2400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2037146</v>
      </c>
      <c r="D26" s="248">
        <f>D18+D25</f>
        <v>3487490</v>
      </c>
      <c r="E26" s="250" t="s">
        <v>40</v>
      </c>
      <c r="F26" s="374" t="s">
        <v>819</v>
      </c>
      <c r="G26" s="248">
        <f>G18+G25</f>
        <v>2240022</v>
      </c>
      <c r="H26" s="248">
        <f>H18+H25</f>
        <v>3458865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202876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28625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202876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28625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2240022</v>
      </c>
      <c r="D30" s="248">
        <f>D26+D28+D29</f>
        <v>3487490</v>
      </c>
      <c r="E30" s="250" t="s">
        <v>827</v>
      </c>
      <c r="F30" s="374" t="s">
        <v>822</v>
      </c>
      <c r="G30" s="248">
        <f>G26+G29</f>
        <v>2240022</v>
      </c>
      <c r="H30" s="248">
        <f>H26+H29</f>
        <v>3487490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ЕКСПАТ ГОЛД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01.01.2023 - 31.12.2023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45327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42936</v>
      </c>
      <c r="D13" s="524">
        <v>-927488</v>
      </c>
      <c r="E13" s="525">
        <f>SUM(C13:D13)</f>
        <v>-884552</v>
      </c>
      <c r="F13" s="524">
        <v>1878606</v>
      </c>
      <c r="G13" s="524">
        <v>-37568</v>
      </c>
      <c r="H13" s="525">
        <f>SUM(F13:G13)</f>
        <v>1841038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-10938</v>
      </c>
      <c r="E18" s="525">
        <f t="shared" si="0"/>
        <v>-10938</v>
      </c>
      <c r="F18" s="524">
        <v>1322</v>
      </c>
      <c r="G18" s="524">
        <v>-32028</v>
      </c>
      <c r="H18" s="525">
        <f t="shared" si="1"/>
        <v>-30706</v>
      </c>
    </row>
    <row r="19" spans="1:8" ht="21" customHeight="1">
      <c r="A19" s="521" t="s">
        <v>985</v>
      </c>
      <c r="B19" s="241" t="s">
        <v>836</v>
      </c>
      <c r="C19" s="528">
        <f>SUM(C13:C14,C16:C18)</f>
        <v>42936</v>
      </c>
      <c r="D19" s="528">
        <f>SUM(D13:D14,D16:D18)</f>
        <v>-938426</v>
      </c>
      <c r="E19" s="525">
        <f t="shared" si="0"/>
        <v>-895490</v>
      </c>
      <c r="F19" s="528">
        <f>SUM(F13:F14,F16:F18)</f>
        <v>1879928</v>
      </c>
      <c r="G19" s="528">
        <f>SUM(G13:G14,G16:G18)</f>
        <v>-69596</v>
      </c>
      <c r="H19" s="525">
        <f t="shared" si="1"/>
        <v>1810332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1153912</v>
      </c>
      <c r="D21" s="524">
        <v>-294554</v>
      </c>
      <c r="E21" s="525">
        <f>SUM(C21:D21)</f>
        <v>859358</v>
      </c>
      <c r="F21" s="524">
        <v>25857</v>
      </c>
      <c r="G21" s="524">
        <v>-1705388</v>
      </c>
      <c r="H21" s="525">
        <f>SUM(F21:G21)</f>
        <v>-1679531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-1089</v>
      </c>
      <c r="E23" s="525">
        <f t="shared" si="2"/>
        <v>-1089</v>
      </c>
      <c r="F23" s="524"/>
      <c r="G23" s="524">
        <v>-1203</v>
      </c>
      <c r="H23" s="525">
        <f t="shared" si="3"/>
        <v>-1203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-35774</v>
      </c>
      <c r="E25" s="525">
        <f t="shared" si="2"/>
        <v>-35774</v>
      </c>
      <c r="F25" s="524"/>
      <c r="G25" s="524">
        <v>-26045</v>
      </c>
      <c r="H25" s="525">
        <f t="shared" si="3"/>
        <v>-26045</v>
      </c>
    </row>
    <row r="26" spans="1:8" ht="12.75">
      <c r="A26" s="531" t="s">
        <v>963</v>
      </c>
      <c r="B26" s="95" t="s">
        <v>842</v>
      </c>
      <c r="C26" s="524"/>
      <c r="D26" s="524">
        <v>-2709</v>
      </c>
      <c r="E26" s="525">
        <f t="shared" si="2"/>
        <v>-2709</v>
      </c>
      <c r="F26" s="524"/>
      <c r="G26" s="524">
        <v>-2876</v>
      </c>
      <c r="H26" s="525">
        <f t="shared" si="3"/>
        <v>-2876</v>
      </c>
    </row>
    <row r="27" spans="1:8" ht="12.75">
      <c r="A27" s="527" t="s">
        <v>964</v>
      </c>
      <c r="B27" s="95" t="s">
        <v>843</v>
      </c>
      <c r="C27" s="524">
        <v>5</v>
      </c>
      <c r="D27" s="524">
        <v>-1456</v>
      </c>
      <c r="E27" s="525">
        <f t="shared" si="2"/>
        <v>-1451</v>
      </c>
      <c r="F27" s="524">
        <v>5</v>
      </c>
      <c r="G27" s="524">
        <v>-583</v>
      </c>
      <c r="H27" s="525">
        <f t="shared" si="3"/>
        <v>-578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1153917</v>
      </c>
      <c r="D29" s="528">
        <f>SUM(D21:D28)</f>
        <v>-335582</v>
      </c>
      <c r="E29" s="525">
        <f t="shared" si="2"/>
        <v>818335</v>
      </c>
      <c r="F29" s="528">
        <f>SUM(F21:F28)</f>
        <v>25862</v>
      </c>
      <c r="G29" s="528">
        <f>SUM(G21:G28)</f>
        <v>-1736095</v>
      </c>
      <c r="H29" s="525">
        <f t="shared" si="3"/>
        <v>-1710233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1196853</v>
      </c>
      <c r="D37" s="528">
        <f t="shared" si="5"/>
        <v>-1274008</v>
      </c>
      <c r="E37" s="528">
        <f t="shared" si="5"/>
        <v>-77155</v>
      </c>
      <c r="F37" s="528">
        <f t="shared" si="5"/>
        <v>1905790</v>
      </c>
      <c r="G37" s="528">
        <f t="shared" si="5"/>
        <v>-1805691</v>
      </c>
      <c r="H37" s="528">
        <f t="shared" si="5"/>
        <v>100099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101179</v>
      </c>
      <c r="F38" s="528"/>
      <c r="G38" s="528"/>
      <c r="H38" s="534">
        <v>1080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24024</v>
      </c>
      <c r="F39" s="528"/>
      <c r="G39" s="528"/>
      <c r="H39" s="528">
        <f>SUM(H37:H38)</f>
        <v>101179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24024</v>
      </c>
      <c r="F40" s="525"/>
      <c r="G40" s="525"/>
      <c r="H40" s="524">
        <v>101179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5">
      <selection activeCell="C21" sqref="C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ЕКСПАТ ГОЛД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45327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2973191</v>
      </c>
      <c r="D14" s="611">
        <f>'1-SB'!H13</f>
        <v>136883</v>
      </c>
      <c r="E14" s="611">
        <f>'1-SB'!H14</f>
        <v>0</v>
      </c>
      <c r="F14" s="611">
        <f>'1-SB'!H15</f>
        <v>0</v>
      </c>
      <c r="G14" s="611">
        <f>'1-SB'!H19+'1-SB'!H21</f>
        <v>44713</v>
      </c>
      <c r="H14" s="611">
        <f>'1-SB'!H20+'1-SB'!H22</f>
        <v>-29812</v>
      </c>
      <c r="I14" s="611">
        <f aca="true" t="shared" si="0" ref="I14:I36">SUM(C14:H14)</f>
        <v>3124975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2973191</v>
      </c>
      <c r="D18" s="612">
        <f t="shared" si="2"/>
        <v>136883</v>
      </c>
      <c r="E18" s="612">
        <f>E14+E15</f>
        <v>0</v>
      </c>
      <c r="F18" s="612">
        <f t="shared" si="2"/>
        <v>0</v>
      </c>
      <c r="G18" s="612">
        <f t="shared" si="2"/>
        <v>44713</v>
      </c>
      <c r="H18" s="612">
        <f t="shared" si="2"/>
        <v>-29812</v>
      </c>
      <c r="I18" s="611">
        <f t="shared" si="0"/>
        <v>3124975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-801891</v>
      </c>
      <c r="D19" s="612">
        <f t="shared" si="3"/>
        <v>-82662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-884553</v>
      </c>
      <c r="J19" s="105"/>
    </row>
    <row r="20" spans="1:10" ht="15">
      <c r="A20" s="205" t="s">
        <v>225</v>
      </c>
      <c r="B20" s="82" t="s">
        <v>863</v>
      </c>
      <c r="C20" s="236">
        <v>234699</v>
      </c>
      <c r="D20" s="236">
        <v>22642</v>
      </c>
      <c r="E20" s="236"/>
      <c r="F20" s="236"/>
      <c r="G20" s="236"/>
      <c r="H20" s="236"/>
      <c r="I20" s="611">
        <f t="shared" si="0"/>
        <v>257341</v>
      </c>
      <c r="J20" s="105"/>
    </row>
    <row r="21" spans="1:10" ht="15">
      <c r="A21" s="205" t="s">
        <v>226</v>
      </c>
      <c r="B21" s="82" t="s">
        <v>864</v>
      </c>
      <c r="C21" s="236">
        <v>-1036590</v>
      </c>
      <c r="D21" s="236">
        <v>-105304</v>
      </c>
      <c r="E21" s="236"/>
      <c r="F21" s="236"/>
      <c r="G21" s="236"/>
      <c r="H21" s="236"/>
      <c r="I21" s="611">
        <f t="shared" si="0"/>
        <v>-1141894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202876</v>
      </c>
      <c r="H22" s="612">
        <f>'1-SB'!G22</f>
        <v>0</v>
      </c>
      <c r="I22" s="611">
        <f t="shared" si="0"/>
        <v>202876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2171300</v>
      </c>
      <c r="D34" s="612">
        <f t="shared" si="7"/>
        <v>54221</v>
      </c>
      <c r="E34" s="612">
        <f t="shared" si="7"/>
        <v>0</v>
      </c>
      <c r="F34" s="612">
        <f t="shared" si="7"/>
        <v>0</v>
      </c>
      <c r="G34" s="612">
        <f t="shared" si="7"/>
        <v>247589</v>
      </c>
      <c r="H34" s="612">
        <f t="shared" si="7"/>
        <v>-29812</v>
      </c>
      <c r="I34" s="611">
        <f t="shared" si="0"/>
        <v>2443298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2171300</v>
      </c>
      <c r="D36" s="615">
        <f t="shared" si="8"/>
        <v>54221</v>
      </c>
      <c r="E36" s="615">
        <f t="shared" si="8"/>
        <v>0</v>
      </c>
      <c r="F36" s="615">
        <f t="shared" si="8"/>
        <v>0</v>
      </c>
      <c r="G36" s="615">
        <f t="shared" si="8"/>
        <v>247589</v>
      </c>
      <c r="H36" s="615">
        <f t="shared" si="8"/>
        <v>-29812</v>
      </c>
      <c r="I36" s="611">
        <f t="shared" si="0"/>
        <v>2443298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3">
      <selection activeCell="D22" sqref="D22:D23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ЕКСПАТ ГОЛД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01.01.2023 - 31.12.2023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45327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1510000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1100000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120000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257342.24391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530000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1140992.1249583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1.0581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1.1357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2813839.7320803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1438693.41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35898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2705</v>
      </c>
    </row>
    <row r="24" spans="1:4" ht="15.75">
      <c r="A24" s="372">
        <v>14</v>
      </c>
      <c r="B24" s="572" t="s">
        <v>1394</v>
      </c>
      <c r="C24" s="571" t="s">
        <v>1447</v>
      </c>
      <c r="D24" s="592"/>
    </row>
    <row r="25" spans="1:4" ht="15.75">
      <c r="A25" s="372">
        <v>15</v>
      </c>
      <c r="B25" s="572" t="s">
        <v>1443</v>
      </c>
      <c r="C25" s="571" t="s">
        <v>1448</v>
      </c>
      <c r="D25" s="600">
        <v>0.07333900387486994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0.13569999999999993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0.07333900387486994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0.1192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ЕКСПАТ ГОЛД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01.01.2023 - 31.12.2023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45327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5" sqref="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ЕКСПАТ ГОЛД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45327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2994</v>
      </c>
      <c r="D33" s="285">
        <f>SUM(D34:D36)</f>
        <v>2994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223</v>
      </c>
      <c r="D34" s="242">
        <f>+'1-SB'!G29</f>
        <v>223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2771</v>
      </c>
      <c r="D35" s="242">
        <f>+'1-SB'!G30</f>
        <v>2771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2994</v>
      </c>
      <c r="D46" s="285">
        <f>SUM(D32+D33+D37+D38+D39+D40+D41+D42+D43+D44)</f>
        <v>2994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5" zoomScaleNormal="85" zoomScalePageLayoutView="0" workbookViewId="0" topLeftCell="D1">
      <pane ySplit="10" topLeftCell="A11" activePane="bottomLeft" state="frozen"/>
      <selection pane="topLeft" activeCell="U18" activeCellId="1" sqref="U13:U16 U18"/>
      <selection pane="bottomLeft" activeCell="F25" sqref="F25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ЕКСПАТ ГОЛД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45327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Експат Голд</v>
      </c>
      <c r="B12" s="61" t="str">
        <f>IF(ISBLANK(E12),"",dfRG)</f>
        <v>05-909</v>
      </c>
      <c r="C12" s="61">
        <f>IF(ISBLANK(E12),"",EndDate)</f>
        <v>45291</v>
      </c>
      <c r="D12" s="53">
        <v>1</v>
      </c>
      <c r="E12" s="53" t="s">
        <v>1503</v>
      </c>
      <c r="F12" s="53" t="s">
        <v>1504</v>
      </c>
      <c r="G12" s="54" t="s">
        <v>283</v>
      </c>
      <c r="H12" s="54" t="s">
        <v>490</v>
      </c>
      <c r="I12" s="578" t="s">
        <v>776</v>
      </c>
      <c r="J12" s="54" t="s">
        <v>1501</v>
      </c>
      <c r="K12" s="54" t="s">
        <v>1505</v>
      </c>
      <c r="L12" s="54" t="s">
        <v>1526</v>
      </c>
      <c r="M12" s="54" t="s">
        <v>1526</v>
      </c>
      <c r="N12" s="299">
        <v>731</v>
      </c>
      <c r="O12" s="579" t="s">
        <v>1085</v>
      </c>
      <c r="P12" s="299">
        <v>352.0494</v>
      </c>
      <c r="Q12" s="299">
        <v>0</v>
      </c>
      <c r="R12" s="81">
        <v>1.95583</v>
      </c>
      <c r="S12" s="55" t="s">
        <v>1527</v>
      </c>
      <c r="T12" s="55">
        <v>257348</v>
      </c>
      <c r="U12" s="55">
        <v>257348</v>
      </c>
      <c r="V12" s="307">
        <v>0.10519921579271813</v>
      </c>
      <c r="W12" s="307">
        <v>5.808756505747689E-05</v>
      </c>
      <c r="X12" s="59" t="s">
        <v>763</v>
      </c>
    </row>
    <row r="13" spans="1:24" ht="15.75">
      <c r="A13" s="61" t="str">
        <f>IF(ISBLANK(E13),"",dfName)</f>
        <v>Експат Голд</v>
      </c>
      <c r="B13" s="61" t="str">
        <f>IF(ISBLANK(E13),"",dfRG)</f>
        <v>05-909</v>
      </c>
      <c r="C13" s="61">
        <f>IF(ISBLANK(E13),"",EndDate)</f>
        <v>45291</v>
      </c>
      <c r="D13" s="56">
        <v>2</v>
      </c>
      <c r="E13" s="56" t="s">
        <v>1499</v>
      </c>
      <c r="F13" s="56" t="s">
        <v>1500</v>
      </c>
      <c r="G13" s="57" t="s">
        <v>275</v>
      </c>
      <c r="H13" s="57" t="s">
        <v>473</v>
      </c>
      <c r="I13" s="57" t="s">
        <v>776</v>
      </c>
      <c r="J13" s="57" t="s">
        <v>1501</v>
      </c>
      <c r="K13" s="57" t="s">
        <v>1502</v>
      </c>
      <c r="L13" s="57" t="s">
        <v>1526</v>
      </c>
      <c r="M13" s="57" t="s">
        <v>1526</v>
      </c>
      <c r="N13" s="300">
        <v>987</v>
      </c>
      <c r="O13" s="58" t="s">
        <v>1085</v>
      </c>
      <c r="P13" s="300">
        <v>352.4014494</v>
      </c>
      <c r="Q13" s="300">
        <v>0</v>
      </c>
      <c r="R13" s="294">
        <v>1.95583</v>
      </c>
      <c r="S13" s="46" t="s">
        <v>1527</v>
      </c>
      <c r="T13" s="46">
        <v>347820</v>
      </c>
      <c r="U13" s="46">
        <v>347820</v>
      </c>
      <c r="V13" s="308">
        <v>0.14218253585426432</v>
      </c>
      <c r="W13" s="308">
        <v>1.1068938616970998E-05</v>
      </c>
      <c r="X13" s="60" t="s">
        <v>763</v>
      </c>
    </row>
    <row r="14" spans="1:24" ht="15.75">
      <c r="A14" s="61" t="str">
        <f aca="true" t="shared" si="0" ref="A14:A77">IF(ISBLANK(E14),"",dfName)</f>
        <v>Експат Голд</v>
      </c>
      <c r="B14" s="61" t="str">
        <f aca="true" t="shared" si="1" ref="B14:B77">IF(ISBLANK(E14),"",dfRG)</f>
        <v>05-909</v>
      </c>
      <c r="C14" s="61">
        <f aca="true" t="shared" si="2" ref="C14:C77">IF(ISBLANK(E14),"",EndDate)</f>
        <v>45291</v>
      </c>
      <c r="D14" s="56">
        <v>3</v>
      </c>
      <c r="E14" s="56" t="s">
        <v>1506</v>
      </c>
      <c r="F14" s="56" t="s">
        <v>1507</v>
      </c>
      <c r="G14" s="57" t="s">
        <v>283</v>
      </c>
      <c r="H14" s="57" t="s">
        <v>490</v>
      </c>
      <c r="I14" s="57" t="s">
        <v>776</v>
      </c>
      <c r="J14" s="57" t="s">
        <v>1508</v>
      </c>
      <c r="K14" s="57" t="s">
        <v>1509</v>
      </c>
      <c r="L14" s="57" t="s">
        <v>1526</v>
      </c>
      <c r="M14" s="57" t="s">
        <v>1526</v>
      </c>
      <c r="N14" s="300">
        <v>1029</v>
      </c>
      <c r="O14" s="58" t="s">
        <v>1085</v>
      </c>
      <c r="P14" s="300">
        <v>337.04818389999997</v>
      </c>
      <c r="Q14" s="300">
        <v>0</v>
      </c>
      <c r="R14" s="294">
        <v>1.95583</v>
      </c>
      <c r="S14" s="46" t="s">
        <v>1527</v>
      </c>
      <c r="T14" s="46">
        <v>346822</v>
      </c>
      <c r="U14" s="46">
        <v>346822</v>
      </c>
      <c r="V14" s="308">
        <v>0.14177457147388783</v>
      </c>
      <c r="W14" s="308">
        <v>4.790163378553903E-05</v>
      </c>
      <c r="X14" s="60" t="s">
        <v>763</v>
      </c>
    </row>
    <row r="15" spans="1:24" ht="15.75">
      <c r="A15" s="61" t="str">
        <f t="shared" si="0"/>
        <v>Експат Голд</v>
      </c>
      <c r="B15" s="61" t="str">
        <f t="shared" si="1"/>
        <v>05-909</v>
      </c>
      <c r="C15" s="61">
        <f t="shared" si="2"/>
        <v>45291</v>
      </c>
      <c r="D15" s="56">
        <v>4</v>
      </c>
      <c r="E15" s="56" t="s">
        <v>1515</v>
      </c>
      <c r="F15" s="56" t="s">
        <v>1516</v>
      </c>
      <c r="G15" s="57" t="s">
        <v>275</v>
      </c>
      <c r="H15" s="57" t="s">
        <v>473</v>
      </c>
      <c r="I15" s="57" t="s">
        <v>776</v>
      </c>
      <c r="J15" s="57" t="s">
        <v>1501</v>
      </c>
      <c r="K15" s="57" t="s">
        <v>1517</v>
      </c>
      <c r="L15" s="57" t="s">
        <v>1526</v>
      </c>
      <c r="M15" s="57" t="s">
        <v>1526</v>
      </c>
      <c r="N15" s="300">
        <v>2196</v>
      </c>
      <c r="O15" s="58" t="s">
        <v>1085</v>
      </c>
      <c r="P15" s="300">
        <v>145.13236515</v>
      </c>
      <c r="Q15" s="300">
        <v>0</v>
      </c>
      <c r="R15" s="294">
        <v>1.95583</v>
      </c>
      <c r="S15" s="46" t="s">
        <v>1527</v>
      </c>
      <c r="T15" s="46">
        <v>318711</v>
      </c>
      <c r="U15" s="46">
        <v>318711</v>
      </c>
      <c r="V15" s="308">
        <v>0.13028330223865345</v>
      </c>
      <c r="W15" s="308">
        <v>3.538236827950705E-05</v>
      </c>
      <c r="X15" s="60" t="s">
        <v>763</v>
      </c>
    </row>
    <row r="16" spans="1:24" ht="15.75">
      <c r="A16" s="61" t="str">
        <f t="shared" si="0"/>
        <v>Експат Голд</v>
      </c>
      <c r="B16" s="61" t="str">
        <f t="shared" si="1"/>
        <v>05-909</v>
      </c>
      <c r="C16" s="61">
        <f t="shared" si="2"/>
        <v>45291</v>
      </c>
      <c r="D16" s="56">
        <v>5</v>
      </c>
      <c r="E16" s="56" t="s">
        <v>1518</v>
      </c>
      <c r="F16" s="56" t="s">
        <v>1519</v>
      </c>
      <c r="G16" s="57" t="s">
        <v>283</v>
      </c>
      <c r="H16" s="57" t="s">
        <v>490</v>
      </c>
      <c r="I16" s="57" t="s">
        <v>776</v>
      </c>
      <c r="J16" s="57" t="s">
        <v>1501</v>
      </c>
      <c r="K16" s="57" t="s">
        <v>1525</v>
      </c>
      <c r="L16" s="57" t="s">
        <v>1526</v>
      </c>
      <c r="M16" s="57" t="s">
        <v>1526</v>
      </c>
      <c r="N16" s="300">
        <v>202</v>
      </c>
      <c r="O16" s="58" t="s">
        <v>1085</v>
      </c>
      <c r="P16" s="300">
        <v>350.42606109999997</v>
      </c>
      <c r="Q16" s="300">
        <v>0</v>
      </c>
      <c r="R16" s="294">
        <v>1.95583</v>
      </c>
      <c r="S16" s="46" t="s">
        <v>1527</v>
      </c>
      <c r="T16" s="46">
        <v>70786</v>
      </c>
      <c r="U16" s="46">
        <v>70786</v>
      </c>
      <c r="V16" s="308">
        <v>0.02893603870674474</v>
      </c>
      <c r="W16" s="308">
        <v>9.877986813474414E-06</v>
      </c>
      <c r="X16" s="60" t="s">
        <v>763</v>
      </c>
    </row>
    <row r="17" spans="1:24" ht="15.75">
      <c r="A17" s="61" t="str">
        <f t="shared" si="0"/>
        <v>Експат Голд</v>
      </c>
      <c r="B17" s="61" t="str">
        <f t="shared" si="1"/>
        <v>05-909</v>
      </c>
      <c r="C17" s="61">
        <f t="shared" si="2"/>
        <v>45291</v>
      </c>
      <c r="D17" s="56">
        <v>6</v>
      </c>
      <c r="E17" s="56" t="s">
        <v>1511</v>
      </c>
      <c r="F17" s="56" t="s">
        <v>1512</v>
      </c>
      <c r="G17" s="57" t="s">
        <v>275</v>
      </c>
      <c r="H17" s="57" t="s">
        <v>383</v>
      </c>
      <c r="I17" s="57" t="s">
        <v>776</v>
      </c>
      <c r="J17" s="57" t="s">
        <v>1501</v>
      </c>
      <c r="K17" s="57" t="s">
        <v>1513</v>
      </c>
      <c r="L17" s="57" t="s">
        <v>1526</v>
      </c>
      <c r="M17" s="57" t="s">
        <v>1526</v>
      </c>
      <c r="N17" s="300">
        <v>2963</v>
      </c>
      <c r="O17" s="58" t="s">
        <v>1085</v>
      </c>
      <c r="P17" s="300">
        <v>117.154217</v>
      </c>
      <c r="Q17" s="300">
        <v>0</v>
      </c>
      <c r="R17" s="294">
        <v>1.95583</v>
      </c>
      <c r="S17" s="46" t="s">
        <v>1527</v>
      </c>
      <c r="T17" s="46">
        <v>347128</v>
      </c>
      <c r="U17" s="46">
        <v>347128</v>
      </c>
      <c r="V17" s="308">
        <v>0.14189965874883292</v>
      </c>
      <c r="W17" s="308">
        <v>1.2302043083291077E-05</v>
      </c>
      <c r="X17" s="60" t="s">
        <v>763</v>
      </c>
    </row>
    <row r="18" spans="1:24" ht="15.75">
      <c r="A18" s="61" t="str">
        <f t="shared" si="0"/>
        <v>Експат Голд</v>
      </c>
      <c r="B18" s="61" t="str">
        <f t="shared" si="1"/>
        <v>05-909</v>
      </c>
      <c r="C18" s="61">
        <f t="shared" si="2"/>
        <v>45291</v>
      </c>
      <c r="D18" s="56">
        <v>7</v>
      </c>
      <c r="E18" s="56" t="s">
        <v>1518</v>
      </c>
      <c r="F18" s="56" t="s">
        <v>1519</v>
      </c>
      <c r="G18" s="57" t="s">
        <v>283</v>
      </c>
      <c r="H18" s="57" t="s">
        <v>490</v>
      </c>
      <c r="I18" s="57" t="s">
        <v>776</v>
      </c>
      <c r="J18" s="57" t="s">
        <v>1501</v>
      </c>
      <c r="K18" s="57" t="s">
        <v>1525</v>
      </c>
      <c r="L18" s="57" t="s">
        <v>1526</v>
      </c>
      <c r="M18" s="57" t="s">
        <v>1526</v>
      </c>
      <c r="N18" s="300">
        <v>799</v>
      </c>
      <c r="O18" s="58" t="s">
        <v>1291</v>
      </c>
      <c r="P18" s="300">
        <v>351.1020827</v>
      </c>
      <c r="Q18" s="300">
        <v>0</v>
      </c>
      <c r="R18" s="294">
        <v>1.76998</v>
      </c>
      <c r="S18" s="46" t="s">
        <v>1527</v>
      </c>
      <c r="T18" s="46">
        <v>280531</v>
      </c>
      <c r="U18" s="46">
        <v>280531</v>
      </c>
      <c r="V18" s="308">
        <v>0.11467600760661442</v>
      </c>
      <c r="W18" s="308">
        <v>3.907183893052504E-05</v>
      </c>
      <c r="X18" s="60" t="s">
        <v>763</v>
      </c>
    </row>
    <row r="19" spans="1:24" ht="15.75">
      <c r="A19" s="61" t="str">
        <f t="shared" si="0"/>
        <v>Експат Голд</v>
      </c>
      <c r="B19" s="61" t="str">
        <f t="shared" si="1"/>
        <v>05-909</v>
      </c>
      <c r="C19" s="61">
        <f t="shared" si="2"/>
        <v>45291</v>
      </c>
      <c r="D19" s="56">
        <v>8</v>
      </c>
      <c r="E19" s="56" t="s">
        <v>1510</v>
      </c>
      <c r="F19" s="56" t="s">
        <v>1522</v>
      </c>
      <c r="G19" s="57" t="s">
        <v>283</v>
      </c>
      <c r="H19" s="57" t="s">
        <v>490</v>
      </c>
      <c r="I19" s="57" t="s">
        <v>776</v>
      </c>
      <c r="J19" s="57" t="s">
        <v>1524</v>
      </c>
      <c r="K19" s="57" t="s">
        <v>1523</v>
      </c>
      <c r="L19" s="57" t="s">
        <v>1526</v>
      </c>
      <c r="M19" s="57" t="s">
        <v>1526</v>
      </c>
      <c r="N19" s="300">
        <v>6377</v>
      </c>
      <c r="O19" s="58" t="s">
        <v>1291</v>
      </c>
      <c r="P19" s="300">
        <v>37.939521299999996</v>
      </c>
      <c r="Q19" s="300">
        <v>0</v>
      </c>
      <c r="R19" s="294">
        <v>1.76998</v>
      </c>
      <c r="S19" s="46" t="s">
        <v>1527</v>
      </c>
      <c r="T19" s="46">
        <v>241940</v>
      </c>
      <c r="U19" s="46">
        <v>241940</v>
      </c>
      <c r="V19" s="308">
        <v>0.09890070359548248</v>
      </c>
      <c r="W19" s="308">
        <v>0.0013816592694343907</v>
      </c>
      <c r="X19" s="60" t="s">
        <v>763</v>
      </c>
    </row>
    <row r="20" spans="1:24" ht="15.75">
      <c r="A20" s="61" t="str">
        <f t="shared" si="0"/>
        <v>Експат Голд</v>
      </c>
      <c r="B20" s="61" t="str">
        <f t="shared" si="1"/>
        <v>05-909</v>
      </c>
      <c r="C20" s="61">
        <f t="shared" si="2"/>
        <v>45291</v>
      </c>
      <c r="D20" s="56">
        <v>9</v>
      </c>
      <c r="E20" s="56" t="s">
        <v>1514</v>
      </c>
      <c r="F20" s="56" t="s">
        <v>1520</v>
      </c>
      <c r="G20" s="57" t="s">
        <v>283</v>
      </c>
      <c r="H20" s="57" t="s">
        <v>490</v>
      </c>
      <c r="I20" s="57" t="s">
        <v>776</v>
      </c>
      <c r="J20" s="57" t="s">
        <v>1524</v>
      </c>
      <c r="K20" s="57" t="s">
        <v>1521</v>
      </c>
      <c r="L20" s="57" t="s">
        <v>1526</v>
      </c>
      <c r="M20" s="57" t="s">
        <v>1526</v>
      </c>
      <c r="N20" s="300">
        <v>616</v>
      </c>
      <c r="O20" s="58" t="s">
        <v>1291</v>
      </c>
      <c r="P20" s="300">
        <v>342.8274262</v>
      </c>
      <c r="Q20" s="300">
        <v>0</v>
      </c>
      <c r="R20" s="294">
        <v>1.76998</v>
      </c>
      <c r="S20" s="46" t="s">
        <v>1527</v>
      </c>
      <c r="T20" s="46">
        <v>211182</v>
      </c>
      <c r="U20" s="46">
        <v>211182</v>
      </c>
      <c r="V20" s="308">
        <v>0.08632738855377854</v>
      </c>
      <c r="W20" s="308">
        <v>2.0106791215617103E-05</v>
      </c>
      <c r="X20" s="60" t="s">
        <v>763</v>
      </c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2422268</v>
      </c>
      <c r="V212" s="633">
        <f>SUM(V12:V211)</f>
        <v>0.9901794225709768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2422268</v>
      </c>
      <c r="V264" s="645">
        <f>V212+V263</f>
        <v>0.9901794225709768</v>
      </c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2023-01-10T09:24:44Z</cp:lastPrinted>
  <dcterms:created xsi:type="dcterms:W3CDTF">2004-03-04T10:58:58Z</dcterms:created>
  <dcterms:modified xsi:type="dcterms:W3CDTF">2024-03-29T09:27:31Z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Yordanka Dimitrova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