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12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<sst xmlns="http://schemas.openxmlformats.org/spreadsheetml/2006/main" count="3290" uniqueCount="1534">
  <si>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</si>
  <si>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</si>
  <si>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</si>
  <si>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</si>
  <si>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</si>
  <si>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</si>
  <si>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</si>
  <si>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</si>
  <si>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</si>
  <si>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</si>
  <si>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</si>
  <si>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</si>
  <si>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</si>
  <si>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</si>
  <si>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</si>
  <si>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</si>
  <si>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</si>
  <si>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</si>
  <si>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</si>
  <si>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</si>
  <si>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</si>
  <si>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</si>
  <si>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</si>
  <si>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</si>
  <si>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</si>
  <si>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</si>
  <si>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</si>
  <si>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</si>
  <si>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</si>
  <si>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</si>
  <si>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</si>
  <si>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</si>
  <si>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</si>
  <si>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</si>
  <si>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</si>
  <si>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</si>
  <si>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</si>
  <si>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</si>
  <si>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</si>
  <si>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</si>
  <si>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</si>
  <si>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</si>
  <si>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</si>
  <si>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</si>
  <si>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</si>
  <si>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</si>
  <si>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</si>
  <si>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</si>
  <si>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</si>
  <si>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</si>
  <si>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</si>
  <si>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</si>
  <si>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</si>
  <si>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</si>
  <si>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</si>
  <si>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</si>
  <si>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</si>
  <si>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</si>
  <si>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</si>
  <si>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</si>
  <si>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</si>
  <si>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</si>
  <si>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</si>
  <si>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</si>
  <si>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</si>
  <si>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</si>
  <si>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</si>
  <si>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</si>
  <si>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</si>
  <si>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</si>
  <si>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</si>
  <si>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</si>
  <si>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</si>
  <si>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</si>
  <si>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</si>
  <si>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</si>
  <si>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</si>
  <si>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</si>
  <si>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</si>
  <si>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</si>
  <si>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</si>
  <si>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</si>
  <si>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</si>
  <si>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</si>
  <si>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</si>
  <si>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</si>
  <si>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</si>
  <si>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</si>
  <si>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</si>
  <si>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</si>
  <si>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</si>
  <si>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</si>
  <si>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</si>
  <si>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</si>
  <si>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</si>
  <si>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</si>
  <si>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</si>
  <si>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</si>
  <si>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</si>
  <si>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</si>
  <si>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</si>
  <si>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</si>
  <si>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</si>
  <si>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</si>
  <si>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</si>
  <si>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</si>
  <si>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</si>
  <si>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</si>
  <si>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</si>
  <si>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</si>
  <si>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</si>
  <si>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</si>
  <si>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</si>
  <si>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</si>
  <si>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</si>
  <si>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</si>
  <si>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</si>
  <si>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</si>
  <si>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</si>
  <si>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</si>
  <si>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</si>
  <si>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</si>
  <si>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</si>
  <si>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</si>
  <si>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</si>
  <si>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</si>
  <si>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</si>
  <si>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</si>
  <si>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</si>
  <si>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</si>
  <si>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</si>
  <si>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</si>
  <si>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</si>
  <si>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</si>
  <si>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</si>
  <si>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</si>
  <si>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</si>
  <si>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</si>
  <si>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</si>
  <si>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</si>
  <si>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</si>
  <si>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</si>
  <si>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</si>
  <si>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</si>
  <si>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</si>
  <si>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</si>
  <si>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</si>
  <si>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</si>
  <si>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</si>
  <si>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</si>
  <si>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</si>
  <si>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</si>
  <si>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</si>
  <si>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</si>
  <si>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</si>
  <si>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</si>
  <si>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</si>
  <si>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</si>
  <si>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</si>
  <si>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</si>
  <si>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</si>
  <si>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</si>
  <si>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</si>
  <si>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</si>
  <si>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</si>
  <si>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</si>
  <si>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</si>
  <si>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</si>
  <si>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</si>
  <si>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</si>
  <si>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</si>
  <si>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</si>
  <si>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</si>
  <si>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</si>
  <si>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</si>
  <si>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</si>
  <si>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</si>
  <si>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</si>
  <si>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</si>
  <si>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</si>
  <si>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</si>
  <si>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</si>
  <si>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</si>
  <si>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</si>
  <si>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</si>
  <si>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</si>
  <si>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</si>
  <si>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</si>
  <si>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</si>
  <si>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</si>
  <si>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</si>
  <si>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</si>
  <si>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</si>
  <si>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</si>
  <si>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</si>
  <si>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</si>
  <si>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</si>
  <si>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</si>
  <si>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</si>
  <si>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</si>
  <si>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</si>
  <si>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</si>
  <si>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</si>
  <si>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</si>
  <si>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</si>
  <si>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</si>
  <si>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</si>
  <si>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</si>
  <si>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</si>
  <si>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</si>
  <si>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</si>
  <si>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</si>
  <si>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</si>
  <si>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</si>
  <si>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</si>
  <si>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</si>
  <si>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</si>
  <si>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</si>
  <si>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</si>
  <si>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</si>
  <si>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</si>
  <si>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</si>
  <si>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</si>
  <si>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</si>
  <si>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</si>
  <si>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</si>
  <si>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</si>
  <si>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</si>
  <si>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</si>
  <si>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</si>
  <si>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</si>
  <si>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</si>
  <si>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</si>
  <si>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</si>
  <si>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</si>
  <si>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</si>
  <si>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</si>
  <si>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</si>
  <si>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</si>
  <si>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</si>
  <si>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</si>
  <si>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</si>
  <si>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</si>
  <si>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</si>
  <si>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</si>
  <si>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</si>
  <si>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</si>
  <si>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</si>
  <si>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</si>
  <si>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</si>
  <si>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</si>
  <si>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</si>
  <si>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</si>
  <si>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</si>
  <si>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</si>
  <si>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</si>
  <si>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</si>
  <si>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</si>
  <si>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</si>
  <si>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</si>
  <si>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</si>
  <si>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</si>
  <si>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</si>
  <si>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</si>
  <si>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</si>
  <si>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</si>
  <si>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</si>
  <si>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</si>
  <si>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</si>
  <si>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</si>
  <si>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</si>
  <si>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</si>
  <si>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</si>
  <si>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</si>
  <si>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</si>
  <si>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</si>
  <si>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</si>
  <si>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</si>
  <si>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</si>
  <si>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</si>
  <si>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</si>
  <si>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</si>
  <si>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</si>
  <si>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</si>
  <si>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</si>
  <si>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</si>
  <si>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</si>
  <si>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</si>
  <si>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</si>
  <si>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</si>
  <si>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</si>
  <si>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</si>
  <si>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</si>
  <si>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</si>
  <si>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</si>
  <si>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</si>
  <si>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</si>
  <si>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</si>
  <si>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</si>
  <si>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</si>
  <si>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</si>
  <si>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</si>
  <si>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</si>
  <si>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</si>
  <si>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</si>
  <si>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</si>
  <si>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</si>
  <si>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</si>
  <si>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</si>
  <si>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</si>
  <si>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</si>
  <si>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</si>
  <si>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</si>
  <si>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</si>
  <si>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</si>
  <si>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</si>
  <si>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</si>
  <si>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</si>
  <si>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</si>
  <si>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</si>
  <si>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</si>
  <si>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</si>
  <si>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</si>
  <si>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</si>
  <si>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</si>
  <si>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</si>
  <si>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</si>
  <si>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</si>
  <si>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</si>
  <si>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</si>
  <si>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</si>
  <si>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</si>
  <si>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</si>
  <si>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</si>
  <si>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</si>
  <si>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</si>
  <si>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</si>
  <si>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</si>
  <si>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</si>
  <si>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</si>
  <si>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</si>
  <si>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</si>
  <si>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</si>
  <si>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</si>
  <si>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</si>
  <si>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</si>
  <si>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</si>
  <si>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</si>
  <si>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</si>
  <si>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</si>
  <si>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</si>
  <si>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</si>
  <si>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</si>
  <si>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</si>
  <si>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</si>
  <si>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</si>
  <si>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</si>
  <si>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</si>
  <si>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</si>
  <si>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</si>
  <si>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</si>
  <si>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</si>
  <si>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</si>
  <si>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</si>
  <si>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</si>
  <si>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</si>
  <si>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</si>
  <si>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</si>
  <si>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</si>
  <si>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</si>
  <si>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</si>
  <si>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</si>
  <si>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</si>
  <si>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</si>
  <si>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</si>
  <si>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</si>
  <si>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</si>
  <si>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</si>
  <si>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</si>
  <si>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</si>
  <si>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</si>
  <si>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</si>
  <si>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</si>
  <si>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</si>
  <si>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</si>
  <si>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</si>
  <si>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</si>
  <si>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</si>
  <si>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</si>
  <si>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</si>
  <si>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</si>
  <si>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</si>
  <si>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</si>
  <si>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</si>
  <si>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</si>
  <si>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</si>
  <si>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</si>
  <si>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</si>
  <si>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</si>
  <si>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</si>
  <si>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</si>
  <si>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</si>
  <si>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</si>
  <si>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</si>
  <si>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</si>
  <si>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</si>
  <si>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</si>
  <si>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</si>
  <si>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</si>
  <si>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</si>
  <si>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</si>
  <si>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</si>
  <si>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</si>
  <si>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</si>
  <si>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</si>
  <si>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</si>
  <si>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</si>
  <si>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</si>
  <si>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</si>
  <si>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</si>
  <si>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</si>
  <si>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</si>
  <si>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</si>
  <si>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</si>
  <si>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</si>
  <si>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</si>
  <si>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</si>
  <si>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</si>
  <si>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</si>
  <si>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</si>
  <si>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</si>
  <si>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</si>
  <si>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</si>
  <si>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</si>
  <si>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</si>
  <si>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</si>
  <si>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</si>
  <si>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</si>
  <si>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</si>
  <si>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</si>
  <si>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</si>
  <si>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</si>
  <si>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</si>
  <si>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</si>
  <si>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</si>
  <si>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</si>
  <si>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</si>
  <si>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</si>
  <si>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</si>
  <si>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</si>
  <si>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</si>
  <si>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</si>
  <si>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</si>
  <si>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</si>
  <si>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</si>
  <si>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</si>
  <si>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</si>
  <si>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</si>
  <si>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</si>
  <si>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</si>
  <si>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</si>
  <si>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</si>
  <si>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</si>
  <si>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</si>
  <si>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</si>
  <si>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</si>
  <si>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</si>
  <si>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</si>
  <si>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</si>
  <si>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</si>
  <si>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</si>
  <si>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</si>
  <si>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</si>
  <si>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</si>
  <si>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</si>
  <si>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</si>
  <si>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</si>
  <si>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</si>
  <si>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</si>
  <si>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</si>
  <si>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</si>
  <si>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</si>
  <si>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</si>
  <si>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</si>
  <si>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</si>
  <si>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</si>
  <si>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</si>
  <si>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</si>
  <si>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</si>
  <si>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</si>
  <si>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</si>
  <si>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</si>
  <si>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</si>
  <si>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</si>
  <si>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</si>
  <si>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</si>
  <si>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</si>
  <si>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</si>
  <si>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</si>
  <si>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</si>
  <si>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</si>
  <si>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</si>
  <si>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</si>
  <si>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</si>
  <si>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</si>
  <si>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</si>
  <si>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</si>
  <si>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</si>
  <si>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</si>
  <si>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</si>
  <si>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</si>
  <si>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</si>
  <si>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</si>
  <si>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</si>
  <si>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</si>
  <si>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</si>
  <si>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</si>
  <si>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</si>
  <si>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</si>
  <si>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</si>
  <si>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</si>
  <si>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</si>
  <si>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</si>
  <si>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</si>
  <si>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</si>
  <si>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</si>
  <si>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</si>
  <si>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</si>
  <si>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</si>
  <si>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</si>
  <si>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</si>
  <si>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</si>
  <si>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</si>
  <si>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</si>
  <si>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</si>
  <si>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</si>
  <si>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</si>
  <si>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</si>
  <si>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</si>
  <si>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</si>
  <si>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</si>
  <si>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</si>
  <si>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</si>
  <si>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</si>
  <si>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</si>
  <si>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</si>
  <si>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</si>
  <si>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</si>
  <si>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</si>
  <si>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</si>
  <si>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</si>
  <si>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</si>
  <si>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</si>
  <si>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</si>
  <si>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</si>
  <si>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</si>
  <si>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</si>
  <si>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</si>
  <si>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</si>
  <si>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</si>
  <si>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</si>
  <si>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</si>
  <si>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</si>
  <si>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</si>
  <si>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</si>
  <si>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</si>
  <si>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</si>
  <si>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</si>
  <si>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</si>
  <si>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</si>
  <si>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</si>
  <si>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</si>
  <si>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</si>
  <si>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</si>
  <si>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</si>
  <si>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</si>
  <si>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</si>
  <si>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</si>
  <si>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</si>
  <si>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</si>
  <si>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</si>
  <si>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</si>
  <si>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</si>
  <si>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</si>
  <si>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</si>
  <si>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</si>
  <si>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</si>
  <si>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</si>
  <si>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</si>
  <si>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</si>
  <si>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</si>
  <si>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</si>
  <si>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</si>
  <si>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</si>
  <si>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</si>
  <si>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</si>
  <si>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</si>
  <si>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</si>
  <si>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</si>
  <si>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</si>
  <si>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</si>
  <si>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</si>
  <si>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</si>
  <si>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</si>
  <si>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</si>
  <si>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</si>
  <si>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</si>
  <si>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</si>
  <si>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</si>
  <si>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</si>
  <si>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</si>
  <si>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</si>
  <si>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</si>
  <si>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</si>
  <si>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</si>
  <si>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</si>
  <si>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</si>
  <si>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</si>
  <si>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</si>
  <si>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</si>
  <si>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</si>
  <si>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</si>
  <si>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</si>
  <si>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</si>
  <si>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</si>
  <si>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</si>
  <si>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</si>
  <si>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</si>
  <si>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</si>
  <si>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</si>
  <si>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</si>
  <si>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</si>
  <si>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</si>
  <si>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</si>
  <si>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</si>
  <si>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</si>
  <si>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</si>
  <si>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</si>
  <si>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</si>
  <si>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</si>
  <si>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</si>
  <si>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</si>
  <si>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</si>
  <si>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</si>
  <si>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</si>
  <si>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</si>
  <si>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</si>
  <si>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</si>
  <si>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</si>
  <si>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</si>
  <si>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</si>
  <si>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</si>
  <si>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</si>
  <si>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</si>
  <si>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</si>
  <si>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</si>
  <si>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</si>
  <si>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</si>
  <si>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</si>
  <si>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</si>
  <si>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</si>
  <si>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</si>
  <si>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</si>
  <si>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</si>
  <si>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</si>
  <si>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</si>
  <si>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</si>
  <si>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</si>
  <si>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</si>
  <si>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</si>
  <si>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</si>
  <si>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</si>
  <si>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</si>
  <si>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</si>
  <si>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</si>
  <si>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</si>
  <si>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</si>
  <si>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</si>
  <si>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</si>
  <si>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</si>
  <si>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</si>
  <si>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</si>
  <si>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</si>
  <si>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</si>
  <si>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</si>
  <si>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</si>
  <si>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</si>
  <si>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</si>
  <si>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</si>
  <si>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</si>
  <si>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</si>
  <si>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</si>
  <si>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</si>
  <si>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</si>
  <si>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</si>
  <si>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</si>
  <si>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</si>
  <si>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</si>
  <si>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</si>
  <si>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</si>
  <si>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</si>
  <si>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</si>
  <si>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</si>
  <si>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</si>
  <si>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</si>
  <si>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</si>
  <si>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</si>
  <si>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</si>
  <si>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</si>
  <si>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</si>
  <si>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</si>
  <si>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</si>
  <si>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</si>
  <si>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</si>
  <si>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</si>
  <si>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</si>
  <si>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</si>
  <si>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</si>
  <si>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</si>
  <si>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</si>
  <si>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</si>
  <si>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</si>
  <si>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</si>
  <si>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</si>
  <si>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</si>
  <si>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</si>
  <si>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</si>
  <si>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</si>
  <si>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</si>
  <si>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</si>
  <si>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</si>
  <si>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</si>
  <si>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</si>
  <si>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</si>
  <si>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</si>
  <si>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</si>
  <si>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</si>
  <si>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</si>
  <si>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</si>
  <si>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</si>
  <si>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</si>
  <si>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</si>
  <si>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</si>
  <si>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</si>
  <si>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</si>
  <si>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</si>
  <si>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</si>
  <si>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</si>
  <si>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</si>
  <si>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</si>
  <si>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</si>
  <si>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</si>
  <si>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</si>
  <si>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</si>
  <si>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</si>
  <si>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</si>
  <si>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</si>
  <si>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</si>
  <si>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</si>
  <si>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</si>
  <si>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</si>
  <si>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</si>
  <si>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</si>
  <si>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</si>
  <si>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</si>
  <si>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</si>
  <si>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</si>
  <si>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</si>
  <si>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</si>
  <si>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</si>
  <si>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</si>
  <si>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</si>
  <si>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</si>
  <si>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</si>
  <si>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</si>
  <si>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</si>
  <si>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</si>
  <si>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</si>
  <si>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</si>
  <si>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</si>
  <si>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</si>
  <si>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</si>
  <si>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</si>
  <si>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</si>
  <si>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</si>
  <si>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</si>
  <si>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</si>
  <si>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</si>
  <si>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</si>
  <si>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</si>
  <si>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</si>
  <si>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</si>
  <si>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</si>
  <si>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</si>
  <si>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</si>
  <si>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</si>
  <si>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</si>
  <si>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</si>
  <si>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</si>
  <si>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</si>
  <si>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</si>
  <si>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</si>
  <si>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</si>
  <si>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</si>
  <si>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</si>
  <si>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</si>
  <si>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</si>
  <si>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</si>
  <si>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</si>
  <si>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</si>
  <si>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</si>
  <si>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</si>
  <si>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</si>
  <si>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</si>
  <si>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</si>
  <si>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</si>
  <si>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</si>
  <si>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</si>
  <si>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</si>
  <si>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</si>
  <si>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</si>
  <si>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</si>
  <si>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</si>
  <si>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</si>
  <si>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</si>
  <si>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</si>
  <si>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</si>
  <si>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</si>
  <si>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</si>
  <si>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</si>
  <si>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</si>
  <si>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</si>
  <si>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</si>
  <si>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</si>
  <si>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</si>
  <si>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</si>
  <si>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</si>
  <si>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</si>
  <si>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</si>
  <si>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</si>
  <si>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</si>
  <si>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</si>
  <si>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</si>
  <si>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</si>
  <si>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</si>
  <si>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</si>
  <si>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</si>
  <si>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</si>
  <si>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</si>
  <si>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</si>
  <si>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</si>
  <si>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</si>
  <si>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</si>
  <si>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</si>
  <si>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</si>
  <si>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</si>
  <si>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</si>
  <si>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</si>
  <si>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</si>
  <si>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</si>
  <si>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</si>
  <si>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</si>
  <si>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</si>
  <si>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</si>
  <si>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</si>
  <si>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</si>
  <si>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</si>
  <si>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</si>
  <si>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</si>
  <si>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</si>
  <si>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</si>
  <si>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</si>
  <si>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</si>
  <si>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</si>
  <si>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</si>
  <si>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</si>
  <si>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</si>
  <si>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</si>
  <si>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</si>
  <si>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</si>
  <si>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</si>
  <si>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</si>
  <si>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</si>
  <si>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</si>
  <si>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</si>
  <si>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</si>
  <si>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</si>
  <si>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</si>
  <si>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</si>
  <si>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</si>
  <si>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</si>
  <si>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</si>
  <si>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</si>
  <si>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</si>
  <si>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</si>
  <si>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</si>
  <si>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</si>
  <si>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</si>
  <si>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</si>
  <si>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</si>
  <si>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</si>
  <si>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</si>
  <si>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</si>
  <si>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</si>
  <si>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</si>
  <si>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</si>
  <si>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</si>
  <si>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</si>
  <si>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</si>
  <si>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</si>
  <si>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</si>
  <si>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</si>
  <si>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</si>
  <si>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</si>
  <si>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</si>
  <si>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</si>
  <si>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</si>
  <si>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</si>
  <si>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</si>
  <si>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</si>
  <si>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</si>
  <si>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</si>
  <si>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</si>
  <si>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</si>
  <si>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</si>
  <si>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</si>
  <si>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</si>
  <si>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</si>
  <si>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</si>
  <si>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</si>
  <si>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</si>
  <si>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</si>
  <si>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</si>
  <si>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</si>
  <si>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</si>
  <si>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</si>
  <si>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</si>
  <si>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</si>
  <si>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</si>
  <si>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</si>
  <si>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</si>
  <si>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</si>
  <si>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</si>
  <si>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</si>
  <si>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</si>
  <si>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</si>
  <si>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</si>
  <si>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</si>
  <si>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</si>
  <si>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</si>
  <si>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</si>
  <si>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</si>
  <si>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</si>
  <si>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</si>
  <si>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</si>
  <si>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</si>
  <si>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</si>
  <si>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</si>
  <si>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</si>
  <si>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</si>
  <si>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</si>
  <si>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</si>
  <si>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</si>
  <si>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</si>
  <si>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</si>
  <si>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</si>
  <si>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</si>
  <si>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</si>
  <si>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</si>
  <si>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</si>
  <si>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</si>
  <si>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</si>
  <si>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</si>
  <si>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</si>
  <si>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</si>
  <si>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</si>
  <si>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</si>
  <si>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</si>
  <si>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</si>
  <si>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</si>
  <si>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</si>
  <si>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</si>
  <si>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</si>
  <si>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</si>
  <si>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</si>
  <si>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</si>
  <si>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</si>
  <si>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</si>
  <si>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</si>
  <si>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</si>
  <si>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</si>
  <si>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</si>
  <si>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</si>
  <si>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</si>
  <si>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</si>
  <si>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</si>
  <si>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</si>
  <si>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</si>
  <si>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</si>
  <si>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</si>
  <si>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</si>
  <si>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</si>
  <si>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</si>
  <si>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</si>
  <si>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</si>
  <si>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</si>
  <si>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</si>
  <si>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</si>
  <si>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</si>
  <si>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</si>
  <si>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</si>
  <si>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</si>
  <si>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</si>
  <si>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</si>
  <si>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</si>
  <si>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</si>
  <si>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</si>
  <si>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</si>
  <si>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</si>
  <si>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</si>
  <si>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</si>
  <si>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</si>
  <si>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</si>
  <si>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</si>
  <si>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</si>
  <si>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</si>
  <si>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</si>
  <si>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</si>
  <si>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</si>
  <si>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</si>
  <si>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</si>
  <si>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</si>
  <si>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</si>
  <si>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</si>
  <si>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</si>
  <si>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</si>
  <si>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</si>
  <si>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</si>
  <si>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</si>
  <si>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</si>
  <si>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</si>
  <si>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</si>
  <si>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</si>
  <si>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</si>
  <si>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</si>
  <si>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</si>
  <si>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</si>
  <si>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</si>
  <si>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</si>
  <si>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</si>
  <si>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</si>
  <si>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</si>
  <si>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</si>
  <si>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</si>
  <si>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</si>
  <si>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</si>
  <si>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</si>
  <si>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</si>
  <si>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</si>
  <si>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</si>
  <si>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</si>
  <si>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</si>
  <si>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</si>
  <si>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</si>
  <si>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</si>
  <si>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</si>
  <si>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</si>
  <si>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</si>
  <si>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</si>
  <si>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</si>
  <si>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</si>
  <si>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</si>
  <si>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</si>
  <si>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</si>
  <si>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</si>
  <si>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</si>
  <si>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</si>
  <si>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</si>
  <si>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</si>
  <si>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</si>
  <si>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</si>
  <si>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</si>
  <si>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</si>
  <si>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</si>
  <si>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</si>
  <si>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</si>
  <si>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</si>
  <si>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</si>
  <si>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</si>
  <si>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</si>
  <si>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</si>
  <si>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</si>
  <si>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</si>
  <si>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</si>
  <si>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</si>
  <si>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</si>
  <si>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</si>
  <si>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</si>
  <si>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</si>
  <si>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</si>
  <si>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</si>
  <si>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</si>
  <si>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</si>
  <si>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</si>
  <si>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</si>
  <si>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</si>
  <si>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</si>
  <si>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</si>
  <si>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</si>
  <si>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</si>
  <si>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</si>
  <si>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</si>
  <si>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</si>
  <si>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</si>
  <si>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</si>
  <si>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</si>
  <si>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</si>
  <si>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</si>
  <si>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</si>
  <si>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</si>
  <si>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</si>
  <si>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</si>
  <si>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</si>
  <si>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</si>
  <si>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</si>
  <si>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</si>
  <si>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</si>
  <si>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</si>
  <si>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</si>
  <si>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</si>
  <si>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</si>
  <si>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</si>
  <si>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</si>
  <si>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</si>
  <si>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</si>
  <si>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</si>
  <si>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</si>
  <si>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</si>
  <si>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</si>
  <si>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</si>
  <si>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</si>
  <si>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</si>
  <si>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</si>
  <si>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</si>
  <si>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</si>
  <si>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</si>
  <si>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</si>
  <si>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</si>
  <si>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</si>
  <si>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</si>
  <si>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</si>
  <si>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</si>
  <si>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</si>
  <si>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</si>
  <si>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</si>
  <si>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</si>
  <si>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</si>
  <si>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</si>
  <si>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</si>
  <si>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</si>
  <si>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</si>
  <si>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</si>
  <si>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</si>
  <si>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</si>
  <si>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</si>
  <si>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</si>
  <si>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</si>
  <si>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</si>
  <si>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</si>
  <si>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</si>
  <si>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</si>
  <si>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</si>
  <si>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</si>
  <si>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</si>
  <si>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</si>
  <si>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</si>
  <si>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</si>
  <si>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</si>
  <si>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</si>
  <si>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</si>
  <si>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</si>
  <si>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</si>
  <si>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</si>
  <si>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</si>
  <si>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</si>
  <si>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</si>
  <si>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</si>
  <si>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</si>
  <si>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</si>
  <si>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</si>
  <si>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</si>
  <si>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</si>
  <si>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</si>
  <si>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</si>
  <si>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</si>
  <si>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</si>
  <si>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</si>
  <si>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</si>
  <si>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</si>
  <si>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</si>
  <si>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</si>
  <si>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</si>
  <si>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</si>
  <si>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</si>
  <si>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</si>
  <si>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</si>
  <si>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</si>
  <si>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</si>
  <si>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</si>
  <si>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</si>
  <si>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</si>
  <si>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</si>
  <si>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</si>
  <si>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</si>
  <si>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</si>
  <si>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</si>
  <si>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</si>
  <si>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</si>
  <si>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</si>
  <si>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</si>
  <si>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</si>
  <si>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</si>
  <si>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</si>
  <si>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</si>
  <si>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</si>
  <si>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</si>
  <si>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</si>
  <si>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</si>
  <si>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</si>
  <si>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</si>
  <si>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</si>
  <si>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</si>
  <si>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</si>
  <si>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</si>
  <si>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</si>
  <si>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</si>
  <si>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</si>
  <si>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</si>
  <si>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</si>
  <si>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</si>
  <si>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</si>
  <si>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</si>
  <si>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</si>
  <si>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</si>
  <si>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</si>
  <si>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</si>
  <si>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</si>
  <si>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</si>
  <si>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</si>
  <si>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</si>
  <si>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</si>
  <si>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</si>
  <si>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</si>
  <si>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</si>
  <si>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</si>
  <si>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</si>
  <si>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</si>
  <si>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</si>
  <si>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</si>
  <si>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</si>
  <si>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</si>
  <si>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</si>
  <si>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</si>
  <si>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</si>
  <si>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</si>
  <si>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</si>
  <si>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</si>
  <si>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</si>
  <si>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</si>
  <si>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</si>
  <si>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</si>
  <si>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</si>
  <si>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</si>
  <si>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</si>
  <si>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</si>
  <si>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</si>
  <si>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</si>
  <si>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</si>
  <si>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</si>
  <si>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</si>
  <si>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</si>
  <si>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</si>
  <si>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</si>
  <si>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</si>
  <si>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</si>
  <si>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</si>
  <si>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</si>
  <si>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</si>
  <si>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</si>
  <si>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</si>
  <si>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</si>
  <si>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</si>
  <si>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</si>
  <si>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</si>
  <si>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</si>
  <si>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</si>
  <si>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</si>
  <si>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</si>
  <si>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</si>
  <si>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</si>
  <si>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</si>
  <si>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</si>
  <si>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</si>
  <si>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</si>
  <si>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</si>
  <si>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</si>
  <si>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</si>
  <si>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</si>
  <si>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</si>
  <si>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</si>
  <si>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</si>
  <si>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</si>
  <si>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</si>
  <si>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</si>
  <si>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</si>
  <si>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</si>
  <si>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</si>
  <si>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</si>
  <si>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</si>
  <si>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</si>
  <si>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</si>
  <si>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</si>
  <si>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</si>
  <si>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</si>
  <si>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</si>
  <si>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</si>
  <si>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</si>
  <si>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</si>
  <si>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</si>
  <si>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</si>
  <si>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</si>
  <si>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</si>
  <si>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</si>
  <si>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</si>
  <si>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</si>
  <si>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</si>
  <si>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</si>
  <si>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</si>
  <si>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</si>
  <si>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</si>
  <si>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</si>
  <si>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</si>
  <si>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</si>
  <si>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</si>
  <si>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</si>
  <si>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</si>
  <si>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</si>
  <si>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</si>
  <si>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</si>
  <si>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</si>
  <si>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</si>
  <si>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</si>
  <si>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</si>
  <si>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</si>
  <si>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</si>
  <si>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</si>
  <si>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</si>
  <si>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</si>
  <si>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</si>
  <si>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</si>
  <si>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</si>
  <si>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</si>
  <si>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</si>
  <si>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</si>
  <si>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</si>
  <si>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</si>
  <si>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</si>
  <si>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</si>
  <si>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</si>
  <si>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</si>
  <si>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</si>
  <si>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</si>
  <si>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</si>
  <si>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</si>
  <si>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</si>
  <si>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</si>
  <si>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</si>
  <si>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</si>
  <si>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</si>
  <si>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</si>
  <si>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</si>
  <si>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</si>
  <si>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</si>
  <si>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</si>
  <si>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</si>
  <si>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</si>
  <si>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</si>
  <si>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</si>
  <si>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</si>
  <si>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</si>
  <si>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</si>
  <si>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</si>
  <si>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</si>
  <si>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</si>
  <si>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</si>
  <si>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</si>
  <si>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</si>
  <si>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</si>
  <si>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</si>
  <si>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</si>
  <si>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</si>
  <si>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</si>
  <si>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</si>
  <si>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</si>
  <si>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</si>
  <si>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</si>
  <si>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</si>
  <si>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</si>
  <si>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</si>
  <si>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</si>
  <si>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</si>
  <si>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</si>
  <si>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</si>
  <si>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</si>
  <si>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</si>
  <si>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</si>
  <si>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</si>
  <si>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</si>
  <si>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</si>
  <si>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</si>
  <si>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</si>
  <si>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</si>
  <si>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</si>
  <si>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</si>
  <si>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</si>
  <si>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</si>
  <si>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</si>
  <si>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</si>
  <si>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</si>
  <si>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</si>
  <si>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</si>
  <si>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</si>
  <si>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</si>
  <si>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</si>
  <si>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</si>
  <si>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</si>
  <si>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</si>
  <si>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</si>
  <si>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</si>
  <si>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</si>
  <si>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</si>
  <si>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</si>
  <si>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</si>
  <si>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</si>
  <si>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</si>
  <si>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</si>
  <si>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</si>
  <si>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</si>
  <si>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</si>
  <si>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</si>
  <si>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</si>
  <si>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</si>
  <si>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</si>
  <si>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</si>
  <si>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</si>
  <si>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</si>
  <si>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</si>
  <si>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</si>
  <si>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</si>
  <si>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</si>
  <si>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</si>
  <si>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</si>
  <si>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</si>
  <si>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</si>
  <si>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</si>
  <si>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</si>
  <si>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</si>
  <si>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</si>
  <si>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</si>
  <si>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</si>
  <si>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</si>
  <si>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</si>
  <si>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</si>
  <si>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</si>
  <si>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</si>
  <si>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</si>
  <si>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</si>
  <si>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</si>
  <si>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</si>
  <si>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</si>
  <si>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</si>
  <si>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</si>
  <si>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</si>
  <si>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</si>
  <si>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</si>
  <si>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</si>
  <si>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02/980 1881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</si>
  <si>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</si>
  <si>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</si>
  <si>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</si>
  <si>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</si>
  <si>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</si>
  <si>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</si>
  <si>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</si>
  <si>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0882 433 453</t>
  </si>
  <si>
    <t>Expat Croatia CROBEX UCITS ETF</t>
  </si>
  <si>
    <t>177241239</t>
  </si>
  <si>
    <t>София ул. Г. С. Раковски 96А</t>
  </si>
  <si>
    <t>Koncar Electroindustrija D.D.Zagreb</t>
  </si>
  <si>
    <t>HRKOEIRA0009</t>
  </si>
  <si>
    <t>Zagreb Stock Exchange</t>
  </si>
  <si>
    <t>KOEIRA CZ</t>
  </si>
  <si>
    <t/>
  </si>
  <si>
    <t>Последна цена(30.06.2023)</t>
  </si>
  <si>
    <t>PODRAVKA PREHRAMBENA IND DD</t>
  </si>
  <si>
    <t>HRPODRRA0004</t>
  </si>
  <si>
    <t>PODRRA CZ</t>
  </si>
  <si>
    <t>VALAMAR RIVIERA DD</t>
  </si>
  <si>
    <t>HRRIVPRA0000</t>
  </si>
  <si>
    <t>RIVPRA CZ</t>
  </si>
  <si>
    <t>AD Plastik</t>
  </si>
  <si>
    <t>HRADPLRA0006</t>
  </si>
  <si>
    <t>ADPLRA CZ</t>
  </si>
  <si>
    <t>ATLANTSKA PLOVIDBA DD</t>
  </si>
  <si>
    <t>HRATPLRA0008</t>
  </si>
  <si>
    <t>ATPLRA CZ</t>
  </si>
  <si>
    <t>Adris Grupa D.D. Rovinj-Povlastena Dionic</t>
  </si>
  <si>
    <t>HRADRSPA0009</t>
  </si>
  <si>
    <t>ADRS-P-A</t>
  </si>
  <si>
    <t>ARENA HOSPITALITY GROUP DD</t>
  </si>
  <si>
    <t>HRARNTRA0004</t>
  </si>
  <si>
    <t>ARNTRA CZ</t>
  </si>
  <si>
    <t>ATLANTIC GRUPA DD</t>
  </si>
  <si>
    <t>HRATGRRA0003</t>
  </si>
  <si>
    <t>ATGRRA CZ</t>
  </si>
  <si>
    <t>ERICSSON NIKOLA TESLA</t>
  </si>
  <si>
    <t>HRERNTRA0000</t>
  </si>
  <si>
    <t>ERNTRA CZ</t>
  </si>
  <si>
    <t>Hrvatski Telekom d.d.</t>
  </si>
  <si>
    <t>HRHT00RA0005</t>
  </si>
  <si>
    <t>HTRA CZ</t>
  </si>
  <si>
    <t>ZAGREBACKA BANKA DD</t>
  </si>
  <si>
    <t>HRZABARA0009</t>
  </si>
  <si>
    <t>ZABARA CZ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</si>
</sst>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6" fillId="0" borderId="0" xfId="241" applyFont="1">
      <alignment/>
      <protection/>
    </xf>
    <xf numFmtId="0" fontId="67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6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8" xfId="131" applyNumberFormat="1" applyFont="1" applyFill="1" applyBorder="1" applyAlignment="1" applyProtection="1">
      <alignment horizontal="left"/>
      <protection hidden="1"/>
    </xf>
    <xf numFmtId="190" fontId="14" fillId="44" borderId="28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3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8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9" fillId="0" borderId="33" xfId="0" applyFont="1" applyFill="1" applyBorder="1" applyAlignment="1">
      <alignment horizontal="center"/>
    </xf>
    <xf numFmtId="0" fontId="69" fillId="0" borderId="34" xfId="0" applyFont="1" applyFill="1" applyBorder="1" applyAlignment="1">
      <alignment horizontal="center"/>
    </xf>
    <xf numFmtId="3" fontId="69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44927</v>
      </c>
    </row>
    <row r="7" spans="2:3" ht="15.75">
      <c r="B7" s="24" t="s">
        <v>234</v>
      </c>
      <c r="C7" s="266">
        <v>45107</v>
      </c>
    </row>
    <row r="8" spans="2:3" ht="15.75">
      <c r="B8" s="24" t="s">
        <v>235</v>
      </c>
      <c r="C8" s="266">
        <v>45112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1495</v>
      </c>
    </row>
    <row r="12" spans="2:3" ht="15.75">
      <c r="B12" s="24" t="s">
        <v>238</v>
      </c>
      <c r="C12" s="267"/>
    </row>
    <row r="13" spans="2:3" ht="15.75">
      <c r="B13" s="24" t="s">
        <v>239</v>
      </c>
      <c r="C13" s="267" t="s">
        <v>1496</v>
      </c>
    </row>
    <row r="14" spans="2:3" ht="15.75">
      <c r="B14" s="24" t="s">
        <v>240</v>
      </c>
      <c r="C14" s="267" t="s">
        <v>1497</v>
      </c>
    </row>
    <row r="15" spans="2:3" ht="15.75">
      <c r="B15" s="24" t="s">
        <v>241</v>
      </c>
      <c r="C15" s="267" t="s">
        <v>1497</v>
      </c>
    </row>
    <row r="16" spans="2:3" ht="15.75">
      <c r="B16" s="27" t="s">
        <v>242</v>
      </c>
      <c r="C16" s="268" t="s">
        <v>1486</v>
      </c>
    </row>
    <row r="17" spans="2:3" ht="15.75">
      <c r="B17" s="27" t="s">
        <v>243</v>
      </c>
      <c r="C17" s="489" t="s">
        <v>1487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1488</v>
      </c>
    </row>
    <row r="21" spans="2:3" ht="15.75">
      <c r="B21" s="24" t="s">
        <v>238</v>
      </c>
      <c r="C21" s="267" t="s">
        <v>1489</v>
      </c>
    </row>
    <row r="22" spans="2:3" ht="15.75">
      <c r="B22" s="24" t="s">
        <v>239</v>
      </c>
      <c r="C22" s="267" t="s">
        <v>1490</v>
      </c>
    </row>
    <row r="23" spans="2:3" ht="15.75">
      <c r="B23" s="24" t="s">
        <v>246</v>
      </c>
      <c r="C23" s="267" t="s">
        <v>1491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1492</v>
      </c>
    </row>
    <row r="27" spans="2:3" ht="15.75">
      <c r="B27" s="27" t="s">
        <v>249</v>
      </c>
      <c r="C27" s="268" t="s">
        <v>1493</v>
      </c>
    </row>
    <row r="28" spans="2:3" ht="15.75">
      <c r="B28" s="27" t="s">
        <v>242</v>
      </c>
      <c r="C28" s="268" t="s">
        <v>1494</v>
      </c>
    </row>
    <row r="29" spans="2:3" ht="15.75">
      <c r="B29" s="27" t="s">
        <v>243</v>
      </c>
      <c r="C29" s="489" t="s">
        <v>1487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EXPAT CROATIA CROBEX UCITS ETF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30.06.2023 г.</v>
      </c>
      <c r="C4" s="660"/>
      <c r="D4" s="76" t="s">
        <v>914</v>
      </c>
      <c r="E4" s="224">
        <f>ReportedCompletionDate</f>
        <v>45112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1"/>
      <c r="F18" s="618">
        <f>E18/'1-SB'!$C$47</f>
        <v>0</v>
      </c>
    </row>
    <row r="19" spans="1:6" ht="15.75">
      <c r="A19" s="305"/>
      <c r="B19" s="53"/>
      <c r="C19" s="579"/>
      <c r="D19" s="305"/>
      <c r="E19" s="231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EXPAT CROATIA CROBEX UCITS ETF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30.06.2023 г.</v>
      </c>
      <c r="B4" s="697"/>
      <c r="C4" s="697"/>
      <c r="D4" s="697"/>
      <c r="E4" s="76" t="s">
        <v>914</v>
      </c>
      <c r="F4" s="224">
        <f>ReportedCompletionDate</f>
        <v>45112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6" t="s">
        <v>979</v>
      </c>
      <c r="D116" s="696"/>
      <c r="E116" s="696"/>
      <c r="F116" s="696"/>
      <c r="G116" s="696"/>
    </row>
    <row r="117" spans="3:7" s="544" customFormat="1" ht="15.75">
      <c r="C117" s="696"/>
      <c r="D117" s="696"/>
      <c r="E117" s="696"/>
      <c r="F117" s="696"/>
      <c r="G117" s="696"/>
    </row>
    <row r="118" spans="3:7" s="544" customFormat="1" ht="15.75">
      <c r="C118" s="696"/>
      <c r="D118" s="696"/>
      <c r="E118" s="696"/>
      <c r="F118" s="696"/>
      <c r="G118" s="696"/>
    </row>
    <row r="119" spans="3:7" s="544" customFormat="1" ht="15.75">
      <c r="C119" s="696"/>
      <c r="D119" s="696"/>
      <c r="E119" s="696"/>
      <c r="F119" s="696"/>
      <c r="G119" s="696"/>
    </row>
    <row r="120" s="544" customFormat="1" ht="15.75">
      <c r="A120" s="545" t="s">
        <v>1336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4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EXPAT CROATIA CROBEX UCITS ETF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30.06.2023 г.</v>
      </c>
      <c r="B4" s="698"/>
      <c r="C4" s="698"/>
      <c r="D4" s="76" t="s">
        <v>914</v>
      </c>
      <c r="E4" s="224">
        <f>ReportedCompletionDate</f>
        <v>45112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4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4" customFormat="1" ht="108.75" customHeight="1">
      <c r="A9" s="700"/>
      <c r="B9" s="702"/>
      <c r="C9" s="281" t="s">
        <v>952</v>
      </c>
      <c r="D9" s="704"/>
      <c r="E9" s="705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5"/>
      <c r="C11" s="277"/>
      <c r="D11" s="276"/>
      <c r="E11" s="595"/>
    </row>
    <row r="12" spans="1:5" s="544" customFormat="1" ht="15.75">
      <c r="A12" s="589"/>
      <c r="B12" s="277"/>
      <c r="C12" s="277"/>
      <c r="D12" s="278"/>
      <c r="E12" s="596"/>
    </row>
    <row r="13" spans="1:5" s="544" customFormat="1" ht="15.75">
      <c r="A13" s="589"/>
      <c r="B13" s="277"/>
      <c r="C13" s="277"/>
      <c r="D13" s="278"/>
      <c r="E13" s="596"/>
    </row>
    <row r="14" spans="1:5" s="544" customFormat="1" ht="15.75">
      <c r="A14" s="589"/>
      <c r="B14" s="277"/>
      <c r="C14" s="277"/>
      <c r="D14" s="278"/>
      <c r="E14" s="596"/>
    </row>
    <row r="15" spans="1:5" s="544" customFormat="1" ht="15.75">
      <c r="A15" s="589"/>
      <c r="B15" s="279"/>
      <c r="C15" s="277"/>
      <c r="D15" s="278"/>
      <c r="E15" s="596"/>
    </row>
    <row r="16" spans="1:5" s="544" customFormat="1" ht="15.75">
      <c r="A16" s="589"/>
      <c r="B16" s="279"/>
      <c r="C16" s="277"/>
      <c r="D16" s="280"/>
      <c r="E16" s="597"/>
    </row>
    <row r="17" spans="1:5" s="544" customFormat="1" ht="15.75">
      <c r="A17" s="589"/>
      <c r="B17" s="279"/>
      <c r="C17" s="277"/>
      <c r="D17" s="280"/>
      <c r="E17" s="597"/>
    </row>
    <row r="18" spans="1:5" s="544" customFormat="1" ht="15.75">
      <c r="A18" s="589"/>
      <c r="B18" s="277"/>
      <c r="C18" s="277"/>
      <c r="D18" s="280"/>
      <c r="E18" s="597"/>
    </row>
    <row r="19" spans="1:5" s="544" customFormat="1" ht="15.75">
      <c r="A19" s="589"/>
      <c r="B19" s="277"/>
      <c r="C19" s="277"/>
      <c r="D19" s="280"/>
      <c r="E19" s="597"/>
    </row>
    <row r="20" spans="1:5" s="544" customFormat="1" ht="15.75">
      <c r="A20" s="589"/>
      <c r="B20" s="277"/>
      <c r="C20" s="277"/>
      <c r="D20" s="280"/>
      <c r="E20" s="597"/>
    </row>
    <row r="21" spans="1:5" s="544" customFormat="1" ht="15.75">
      <c r="A21" s="589"/>
      <c r="B21" s="277"/>
      <c r="C21" s="277"/>
      <c r="D21" s="280"/>
      <c r="E21" s="597"/>
    </row>
    <row r="22" spans="1:5" s="544" customFormat="1" ht="15.75">
      <c r="A22" s="589"/>
      <c r="B22" s="279"/>
      <c r="C22" s="277"/>
      <c r="D22" s="280"/>
      <c r="E22" s="597"/>
    </row>
    <row r="23" spans="1:5" s="544" customFormat="1" ht="15.75">
      <c r="A23" s="589"/>
      <c r="B23" s="279"/>
      <c r="C23" s="277"/>
      <c r="D23" s="280"/>
      <c r="E23" s="597"/>
    </row>
    <row r="24" spans="1:5" s="544" customFormat="1" ht="15.75">
      <c r="A24" s="589"/>
      <c r="B24" s="279"/>
      <c r="C24" s="277"/>
      <c r="D24" s="280"/>
      <c r="E24" s="597"/>
    </row>
    <row r="25" spans="1:5" s="544" customFormat="1" ht="15.75">
      <c r="A25" s="589"/>
      <c r="B25" s="277"/>
      <c r="C25" s="277"/>
      <c r="D25" s="280"/>
      <c r="E25" s="597"/>
    </row>
    <row r="26" spans="1:5" s="544" customFormat="1" ht="15.75">
      <c r="A26" s="589"/>
      <c r="B26" s="277"/>
      <c r="C26" s="277"/>
      <c r="D26" s="280"/>
      <c r="E26" s="597"/>
    </row>
    <row r="27" spans="1:5" s="544" customFormat="1" ht="15.75">
      <c r="A27" s="589"/>
      <c r="B27" s="277"/>
      <c r="C27" s="277"/>
      <c r="D27" s="280"/>
      <c r="E27" s="597"/>
    </row>
    <row r="28" spans="1:5" s="544" customFormat="1" ht="15.75">
      <c r="A28" s="589"/>
      <c r="B28" s="277"/>
      <c r="C28" s="277"/>
      <c r="D28" s="280"/>
      <c r="E28" s="597"/>
    </row>
    <row r="29" spans="1:5" s="544" customFormat="1" ht="15.75">
      <c r="A29" s="589"/>
      <c r="B29" s="279"/>
      <c r="C29" s="277"/>
      <c r="D29" s="280"/>
      <c r="E29" s="597"/>
    </row>
    <row r="30" spans="1:5" s="544" customFormat="1" ht="15.75">
      <c r="A30" s="589"/>
      <c r="B30" s="279"/>
      <c r="C30" s="277"/>
      <c r="D30" s="280"/>
      <c r="E30" s="597"/>
    </row>
    <row r="31" spans="1:5" s="544" customFormat="1" ht="15.75">
      <c r="A31" s="589"/>
      <c r="B31" s="279"/>
      <c r="C31" s="277"/>
      <c r="D31" s="280"/>
      <c r="E31" s="597"/>
    </row>
    <row r="32" spans="1:5" s="544" customFormat="1" ht="15.75">
      <c r="A32" s="589"/>
      <c r="B32" s="279"/>
      <c r="C32" s="277"/>
      <c r="D32" s="280"/>
      <c r="E32" s="597"/>
    </row>
    <row r="33" spans="1:5" s="544" customFormat="1" ht="15.75">
      <c r="A33" s="589"/>
      <c r="B33" s="279"/>
      <c r="C33" s="277"/>
      <c r="D33" s="280"/>
      <c r="E33" s="597"/>
    </row>
    <row r="34" spans="1:5" ht="15.75">
      <c r="A34" s="589"/>
      <c r="B34" s="279"/>
      <c r="C34" s="277"/>
      <c r="D34" s="280"/>
      <c r="E34" s="597"/>
    </row>
    <row r="35" spans="1:5" ht="15.75">
      <c r="A35" s="589"/>
      <c r="B35" s="279"/>
      <c r="C35" s="277"/>
      <c r="D35" s="280"/>
      <c r="E35" s="597"/>
    </row>
    <row r="36" spans="1:5" ht="15.75">
      <c r="A36" s="589"/>
      <c r="B36" s="279"/>
      <c r="C36" s="277"/>
      <c r="D36" s="280"/>
      <c r="E36" s="597"/>
    </row>
    <row r="37" spans="1:5" ht="15.75">
      <c r="A37" s="589"/>
      <c r="B37" s="279"/>
      <c r="C37" s="277"/>
      <c r="D37" s="280"/>
      <c r="E37" s="597"/>
    </row>
    <row r="38" spans="1:5" ht="15.75">
      <c r="A38" s="589"/>
      <c r="B38" s="279"/>
      <c r="C38" s="277"/>
      <c r="D38" s="280"/>
      <c r="E38" s="597"/>
    </row>
    <row r="39" spans="1:5" ht="15.75">
      <c r="A39" s="589"/>
      <c r="B39" s="279"/>
      <c r="C39" s="277"/>
      <c r="D39" s="280"/>
      <c r="E39" s="597"/>
    </row>
    <row r="40" spans="1:5" ht="15.75">
      <c r="A40" s="589"/>
      <c r="B40" s="279"/>
      <c r="C40" s="277"/>
      <c r="D40" s="280"/>
      <c r="E40" s="597"/>
    </row>
    <row r="41" spans="1:5" ht="15.75">
      <c r="A41" s="589"/>
      <c r="B41" s="279"/>
      <c r="C41" s="277"/>
      <c r="D41" s="280"/>
      <c r="E41" s="597"/>
    </row>
    <row r="42" spans="1:5" ht="15.75">
      <c r="A42" s="589"/>
      <c r="B42" s="279"/>
      <c r="C42" s="277"/>
      <c r="D42" s="280"/>
      <c r="E42" s="597"/>
    </row>
    <row r="43" spans="1:5" ht="15.75">
      <c r="A43" s="589"/>
      <c r="B43" s="279"/>
      <c r="C43" s="277"/>
      <c r="D43" s="280"/>
      <c r="E43" s="597"/>
    </row>
    <row r="44" spans="1:5" ht="15.75">
      <c r="A44" s="589"/>
      <c r="B44" s="279"/>
      <c r="C44" s="277"/>
      <c r="D44" s="280"/>
      <c r="E44" s="597"/>
    </row>
    <row r="45" spans="1:5" ht="15.75">
      <c r="A45" s="589"/>
      <c r="B45" s="279"/>
      <c r="C45" s="277"/>
      <c r="D45" s="280"/>
      <c r="E45" s="597"/>
    </row>
    <row r="46" spans="1:5" ht="15.75">
      <c r="A46" s="589"/>
      <c r="B46" s="279"/>
      <c r="C46" s="277"/>
      <c r="D46" s="280"/>
      <c r="E46" s="597"/>
    </row>
    <row r="47" spans="1:5" ht="15.75">
      <c r="A47" s="589"/>
      <c r="B47" s="279"/>
      <c r="C47" s="277"/>
      <c r="D47" s="280"/>
      <c r="E47" s="597"/>
    </row>
    <row r="48" spans="1:5" ht="15.75">
      <c r="A48" s="589"/>
      <c r="B48" s="279"/>
      <c r="C48" s="277"/>
      <c r="D48" s="280"/>
      <c r="E48" s="597"/>
    </row>
    <row r="49" spans="1:5" ht="15.75">
      <c r="A49" s="589"/>
      <c r="B49" s="279"/>
      <c r="C49" s="277"/>
      <c r="D49" s="280"/>
      <c r="E49" s="597"/>
    </row>
    <row r="50" spans="1:5" ht="15.75">
      <c r="A50" s="589"/>
      <c r="B50" s="279"/>
      <c r="C50" s="277"/>
      <c r="D50" s="280"/>
      <c r="E50" s="597"/>
    </row>
    <row r="51" spans="1:5" ht="15.75">
      <c r="A51" s="589"/>
      <c r="B51" s="279"/>
      <c r="C51" s="277"/>
      <c r="D51" s="280"/>
      <c r="E51" s="597"/>
    </row>
    <row r="52" spans="1:5" ht="15.75">
      <c r="A52" s="589"/>
      <c r="B52" s="279"/>
      <c r="C52" s="277"/>
      <c r="D52" s="280"/>
      <c r="E52" s="597"/>
    </row>
    <row r="53" spans="1:5" ht="15.75">
      <c r="A53" s="589"/>
      <c r="B53" s="279"/>
      <c r="C53" s="277"/>
      <c r="D53" s="280"/>
      <c r="E53" s="597"/>
    </row>
    <row r="54" spans="1:5" ht="15.75">
      <c r="A54" s="589"/>
      <c r="B54" s="279"/>
      <c r="C54" s="277"/>
      <c r="D54" s="280"/>
      <c r="E54" s="597"/>
    </row>
    <row r="55" spans="1:5" ht="15.75">
      <c r="A55" s="589"/>
      <c r="B55" s="279"/>
      <c r="C55" s="277"/>
      <c r="D55" s="280"/>
      <c r="E55" s="597"/>
    </row>
    <row r="56" spans="1:5" ht="15.75">
      <c r="A56" s="589"/>
      <c r="B56" s="279"/>
      <c r="C56" s="277"/>
      <c r="D56" s="280"/>
      <c r="E56" s="597"/>
    </row>
    <row r="57" spans="1:5" ht="15.75">
      <c r="A57" s="589"/>
      <c r="B57" s="279"/>
      <c r="C57" s="277"/>
      <c r="D57" s="280"/>
      <c r="E57" s="597"/>
    </row>
    <row r="58" spans="1:5" ht="15.75">
      <c r="A58" s="589"/>
      <c r="B58" s="279"/>
      <c r="C58" s="277"/>
      <c r="D58" s="280"/>
      <c r="E58" s="597"/>
    </row>
    <row r="59" spans="1:5" ht="15.75">
      <c r="A59" s="589"/>
      <c r="B59" s="279"/>
      <c r="C59" s="277"/>
      <c r="D59" s="280"/>
      <c r="E59" s="597"/>
    </row>
    <row r="60" spans="1:5" ht="15.7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tabSelected="1" zoomScale="80" zoomScaleNormal="80" zoomScalePageLayoutView="0" workbookViewId="0" topLeftCell="A1">
      <selection activeCell="A11" sqref="A11:H13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EXPAT CROATIA CROBEX UCITS ETF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01.01.2023 - 30.06.2023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45112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Татяна Лазарова</v>
      </c>
    </row>
    <row r="7" spans="5:8" ht="15.75">
      <c r="E7" s="144"/>
      <c r="F7" s="491" t="s">
        <v>250</v>
      </c>
      <c r="G7" s="493" t="str">
        <f>udManager</f>
        <v>Даниел Дончев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/>
      <c r="B11" s="584"/>
      <c r="C11" s="584"/>
      <c r="D11" s="584"/>
      <c r="E11" s="598"/>
      <c r="F11" s="598"/>
      <c r="G11" s="598"/>
      <c r="H11" s="598"/>
    </row>
    <row r="12" spans="1:8" ht="15.75">
      <c r="A12" s="587"/>
      <c r="B12" s="584"/>
      <c r="C12" s="584"/>
      <c r="D12" s="584"/>
      <c r="E12" s="598"/>
      <c r="F12" s="598"/>
      <c r="G12" s="598"/>
      <c r="H12" s="598"/>
    </row>
    <row r="13" spans="1:8" ht="15.75">
      <c r="A13" s="587"/>
      <c r="B13" s="584"/>
      <c r="C13" s="584"/>
      <c r="D13" s="584"/>
      <c r="E13" s="598"/>
      <c r="F13" s="598"/>
      <c r="G13" s="598"/>
      <c r="H13" s="598"/>
    </row>
    <row r="14" spans="1:8" ht="15.75">
      <c r="A14" s="587"/>
      <c r="B14" s="584"/>
      <c r="C14" s="584"/>
      <c r="D14" s="584"/>
      <c r="E14" s="598"/>
      <c r="F14" s="598"/>
      <c r="G14" s="598"/>
      <c r="H14" s="598"/>
    </row>
    <row r="15" spans="1:8" ht="15.75">
      <c r="A15" s="587"/>
      <c r="B15" s="584"/>
      <c r="C15" s="584"/>
      <c r="D15" s="584"/>
      <c r="E15" s="598"/>
      <c r="F15" s="598"/>
      <c r="G15" s="598"/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6">
      <selection activeCell="E54" sqref="E54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EXPAT CROATIA CROBEX UCITS ETF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01.01.2023 - 30.06.2023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262455</v>
      </c>
      <c r="E11" s="347">
        <f>'1-SB'!D47</f>
        <v>222748</v>
      </c>
      <c r="F11" s="345"/>
    </row>
    <row r="12" spans="2:6" ht="15.75">
      <c r="B12" s="341"/>
      <c r="C12" s="341" t="s">
        <v>1353</v>
      </c>
      <c r="D12" s="346">
        <f>'1-SB'!G47</f>
        <v>262455</v>
      </c>
      <c r="E12" s="347">
        <f>'1-SB'!H47</f>
        <v>222748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5541</v>
      </c>
      <c r="E19" s="346">
        <f>'1-SB'!C25</f>
        <v>5541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5541</v>
      </c>
      <c r="E20" s="356">
        <f>'1-SB'!C22</f>
        <v>5541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332491</v>
      </c>
      <c r="E26" s="360">
        <f>'1-SB'!G11</f>
        <v>332491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553850</v>
      </c>
      <c r="E27" s="360">
        <f>'1-SB'!G16</f>
        <v>553850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518429</v>
      </c>
      <c r="E28" s="360">
        <f>'1-SB'!G19+'1-SB'!G21</f>
        <v>518429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-1142780</v>
      </c>
      <c r="E29" s="360">
        <f>'1-SB'!G20+'1-SB'!G22</f>
        <v>-1142780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261990</v>
      </c>
      <c r="E30" s="362">
        <f>'1-SB'!G24</f>
        <v>261990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4235</v>
      </c>
      <c r="E41" s="356">
        <f>'1-SB'!C43</f>
        <v>4235</v>
      </c>
      <c r="F41" s="363">
        <f>D41-E41</f>
        <v>0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465</v>
      </c>
      <c r="E44" s="356">
        <f>'1-SB'!G40</f>
        <v>465</v>
      </c>
      <c r="F44" s="363">
        <f>D44-E44</f>
        <v>0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252679</v>
      </c>
      <c r="E47" s="356">
        <f>'1-SB'!C16+'1-SB'!C37</f>
        <v>252679</v>
      </c>
      <c r="F47" s="363">
        <f>D47-E47</f>
        <v>0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Expat Croatia CROBEX UCITS ETF</v>
      </c>
      <c r="B3" s="386">
        <f aca="true" t="shared" si="1" ref="B3:B34">dfRG</f>
        <v>0</v>
      </c>
      <c r="C3" s="387">
        <f aca="true" t="shared" si="2" ref="C3:C34">EndDate</f>
        <v>45107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Expat Croatia CROBEX UCITS ETF</v>
      </c>
      <c r="B4" s="386">
        <f t="shared" si="1"/>
        <v>0</v>
      </c>
      <c r="C4" s="387">
        <f t="shared" si="2"/>
        <v>45107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Expat Croatia CROBEX UCITS ETF</v>
      </c>
      <c r="B5" s="386">
        <f t="shared" si="1"/>
        <v>0</v>
      </c>
      <c r="C5" s="387">
        <f t="shared" si="2"/>
        <v>45107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Expat Croatia CROBEX UCITS ETF</v>
      </c>
      <c r="B6" s="386">
        <f t="shared" si="1"/>
        <v>0</v>
      </c>
      <c r="C6" s="387">
        <f t="shared" si="2"/>
        <v>45107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Expat Croatia CROBEX UCITS ETF</v>
      </c>
      <c r="B7" s="386">
        <f t="shared" si="1"/>
        <v>0</v>
      </c>
      <c r="C7" s="387">
        <f t="shared" si="2"/>
        <v>45107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Expat Croatia CROBEX UCITS ETF</v>
      </c>
      <c r="B8" s="386">
        <f t="shared" si="1"/>
        <v>0</v>
      </c>
      <c r="C8" s="387">
        <f t="shared" si="2"/>
        <v>45107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Expat Croatia CROBEX UCITS ETF</v>
      </c>
      <c r="B9" s="386">
        <f t="shared" si="1"/>
        <v>0</v>
      </c>
      <c r="C9" s="387">
        <f t="shared" si="2"/>
        <v>45107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Expat Croatia CROBEX UCITS ETF</v>
      </c>
      <c r="B10" s="386">
        <f t="shared" si="1"/>
        <v>0</v>
      </c>
      <c r="C10" s="387">
        <f t="shared" si="2"/>
        <v>45107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Expat Croatia CROBEX UCITS ETF</v>
      </c>
      <c r="B11" s="386">
        <f t="shared" si="1"/>
        <v>0</v>
      </c>
      <c r="C11" s="387">
        <f t="shared" si="2"/>
        <v>45107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Expat Croatia CROBEX UCITS ETF</v>
      </c>
      <c r="B12" s="386">
        <f t="shared" si="1"/>
        <v>0</v>
      </c>
      <c r="C12" s="387">
        <f t="shared" si="2"/>
        <v>45107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Expat Croatia CROBEX UCITS ETF</v>
      </c>
      <c r="B13" s="386">
        <f t="shared" si="1"/>
        <v>0</v>
      </c>
      <c r="C13" s="387">
        <f t="shared" si="2"/>
        <v>45107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Expat Croatia CROBEX UCITS ETF</v>
      </c>
      <c r="B14" s="386">
        <f t="shared" si="1"/>
        <v>0</v>
      </c>
      <c r="C14" s="387">
        <f t="shared" si="2"/>
        <v>45107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Expat Croatia CROBEX UCITS ETF</v>
      </c>
      <c r="B15" s="386">
        <f t="shared" si="1"/>
        <v>0</v>
      </c>
      <c r="C15" s="387">
        <f t="shared" si="2"/>
        <v>45107</v>
      </c>
      <c r="D15" s="400" t="s">
        <v>173</v>
      </c>
      <c r="E15" s="401" t="s">
        <v>9</v>
      </c>
      <c r="F15" s="386" t="s">
        <v>792</v>
      </c>
      <c r="G15" s="390">
        <f>'1-SB'!C22</f>
        <v>5541</v>
      </c>
    </row>
    <row r="16" spans="1:7" ht="15.75">
      <c r="A16" s="385" t="str">
        <f t="shared" si="0"/>
        <v>Expat Croatia CROBEX UCITS ETF</v>
      </c>
      <c r="B16" s="386">
        <f t="shared" si="1"/>
        <v>0</v>
      </c>
      <c r="C16" s="387">
        <f t="shared" si="2"/>
        <v>45107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.75">
      <c r="A17" s="385" t="str">
        <f t="shared" si="0"/>
        <v>Expat Croatia CROBEX UCITS ETF</v>
      </c>
      <c r="B17" s="386">
        <f t="shared" si="1"/>
        <v>0</v>
      </c>
      <c r="C17" s="387">
        <f t="shared" si="2"/>
        <v>45107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Expat Croatia CROBEX UCITS ETF</v>
      </c>
      <c r="B18" s="386">
        <f t="shared" si="1"/>
        <v>0</v>
      </c>
      <c r="C18" s="387">
        <f t="shared" si="2"/>
        <v>45107</v>
      </c>
      <c r="D18" s="398" t="s">
        <v>176</v>
      </c>
      <c r="E18" s="402" t="s">
        <v>11</v>
      </c>
      <c r="F18" s="386" t="s">
        <v>792</v>
      </c>
      <c r="G18" s="390">
        <f>'1-SB'!C25</f>
        <v>5541</v>
      </c>
    </row>
    <row r="19" spans="1:7" ht="15.75">
      <c r="A19" s="385" t="str">
        <f t="shared" si="0"/>
        <v>Expat Croatia CROBEX UCITS ETF</v>
      </c>
      <c r="B19" s="386">
        <f t="shared" si="1"/>
        <v>0</v>
      </c>
      <c r="C19" s="387">
        <f t="shared" si="2"/>
        <v>45107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Expat Croatia CROBEX UCITS ETF</v>
      </c>
      <c r="B20" s="386">
        <f t="shared" si="1"/>
        <v>0</v>
      </c>
      <c r="C20" s="387">
        <f t="shared" si="2"/>
        <v>45107</v>
      </c>
      <c r="D20" s="400" t="s">
        <v>177</v>
      </c>
      <c r="E20" s="401" t="s">
        <v>137</v>
      </c>
      <c r="F20" s="386" t="s">
        <v>792</v>
      </c>
      <c r="G20" s="390">
        <f>'1-SB'!C27</f>
        <v>252679</v>
      </c>
    </row>
    <row r="21" spans="1:7" ht="15.75">
      <c r="A21" s="385" t="str">
        <f t="shared" si="0"/>
        <v>Expat Croatia CROBEX UCITS ETF</v>
      </c>
      <c r="B21" s="386">
        <f t="shared" si="1"/>
        <v>0</v>
      </c>
      <c r="C21" s="387">
        <f t="shared" si="2"/>
        <v>45107</v>
      </c>
      <c r="D21" s="400" t="s">
        <v>178</v>
      </c>
      <c r="E21" s="403" t="s">
        <v>92</v>
      </c>
      <c r="F21" s="386" t="s">
        <v>792</v>
      </c>
      <c r="G21" s="390">
        <f>'1-SB'!C28</f>
        <v>252679</v>
      </c>
    </row>
    <row r="22" spans="1:7" ht="15.75">
      <c r="A22" s="385" t="str">
        <f t="shared" si="0"/>
        <v>Expat Croatia CROBEX UCITS ETF</v>
      </c>
      <c r="B22" s="386">
        <f t="shared" si="1"/>
        <v>0</v>
      </c>
      <c r="C22" s="387">
        <f t="shared" si="2"/>
        <v>45107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Expat Croatia CROBEX UCITS ETF</v>
      </c>
      <c r="B23" s="386">
        <f t="shared" si="1"/>
        <v>0</v>
      </c>
      <c r="C23" s="387">
        <f t="shared" si="2"/>
        <v>45107</v>
      </c>
      <c r="D23" s="400" t="s">
        <v>180</v>
      </c>
      <c r="E23" s="403" t="s">
        <v>100</v>
      </c>
      <c r="F23" s="386" t="s">
        <v>792</v>
      </c>
      <c r="G23" s="390">
        <f>'1-SB'!C30</f>
        <v>0</v>
      </c>
    </row>
    <row r="24" spans="1:7" ht="15.75">
      <c r="A24" s="385" t="str">
        <f t="shared" si="0"/>
        <v>Expat Croatia CROBEX UCITS ETF</v>
      </c>
      <c r="B24" s="386">
        <f t="shared" si="1"/>
        <v>0</v>
      </c>
      <c r="C24" s="387">
        <f t="shared" si="2"/>
        <v>45107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Expat Croatia CROBEX UCITS ETF</v>
      </c>
      <c r="B25" s="386">
        <f t="shared" si="1"/>
        <v>0</v>
      </c>
      <c r="C25" s="387">
        <f t="shared" si="2"/>
        <v>45107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Expat Croatia CROBEX UCITS ETF</v>
      </c>
      <c r="B26" s="386">
        <f t="shared" si="1"/>
        <v>0</v>
      </c>
      <c r="C26" s="387">
        <f t="shared" si="2"/>
        <v>45107</v>
      </c>
      <c r="D26" s="400" t="s">
        <v>183</v>
      </c>
      <c r="E26" s="401" t="s">
        <v>130</v>
      </c>
      <c r="F26" s="386" t="s">
        <v>792</v>
      </c>
      <c r="G26" s="390">
        <f>'1-SB'!C33</f>
        <v>0</v>
      </c>
    </row>
    <row r="27" spans="1:7" ht="15.75">
      <c r="A27" s="385" t="str">
        <f t="shared" si="0"/>
        <v>Expat Croatia CROBEX UCITS ETF</v>
      </c>
      <c r="B27" s="386">
        <f t="shared" si="1"/>
        <v>0</v>
      </c>
      <c r="C27" s="387">
        <f t="shared" si="2"/>
        <v>45107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Expat Croatia CROBEX UCITS ETF</v>
      </c>
      <c r="B28" s="386">
        <f t="shared" si="1"/>
        <v>0</v>
      </c>
      <c r="C28" s="387">
        <f t="shared" si="2"/>
        <v>45107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Expat Croatia CROBEX UCITS ETF</v>
      </c>
      <c r="B29" s="386">
        <f t="shared" si="1"/>
        <v>0</v>
      </c>
      <c r="C29" s="387">
        <f t="shared" si="2"/>
        <v>45107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Expat Croatia CROBEX UCITS ETF</v>
      </c>
      <c r="B30" s="386">
        <f t="shared" si="1"/>
        <v>0</v>
      </c>
      <c r="C30" s="387">
        <f t="shared" si="2"/>
        <v>45107</v>
      </c>
      <c r="D30" s="400" t="s">
        <v>187</v>
      </c>
      <c r="E30" s="402" t="s">
        <v>12</v>
      </c>
      <c r="F30" s="386" t="s">
        <v>792</v>
      </c>
      <c r="G30" s="390">
        <f>'1-SB'!C37</f>
        <v>252679</v>
      </c>
    </row>
    <row r="31" spans="1:7" ht="15.75">
      <c r="A31" s="385" t="str">
        <f t="shared" si="0"/>
        <v>Expat Croatia CROBEX UCITS ETF</v>
      </c>
      <c r="B31" s="386">
        <f t="shared" si="1"/>
        <v>0</v>
      </c>
      <c r="C31" s="387">
        <f t="shared" si="2"/>
        <v>45107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Expat Croatia CROBEX UCITS ETF</v>
      </c>
      <c r="B32" s="386">
        <f t="shared" si="1"/>
        <v>0</v>
      </c>
      <c r="C32" s="387">
        <f t="shared" si="2"/>
        <v>45107</v>
      </c>
      <c r="D32" s="393" t="s">
        <v>188</v>
      </c>
      <c r="E32" s="394" t="s">
        <v>134</v>
      </c>
      <c r="F32" s="386" t="s">
        <v>792</v>
      </c>
      <c r="G32" s="390">
        <f>'1-SB'!C39</f>
        <v>0</v>
      </c>
    </row>
    <row r="33" spans="1:7" ht="15.75">
      <c r="A33" s="385" t="str">
        <f t="shared" si="0"/>
        <v>Expat Croatia CROBEX UCITS ETF</v>
      </c>
      <c r="B33" s="386">
        <f t="shared" si="1"/>
        <v>0</v>
      </c>
      <c r="C33" s="387">
        <f t="shared" si="2"/>
        <v>45107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Expat Croatia CROBEX UCITS ETF</v>
      </c>
      <c r="B34" s="386">
        <f t="shared" si="1"/>
        <v>0</v>
      </c>
      <c r="C34" s="387">
        <f t="shared" si="2"/>
        <v>45107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Expat Croatia CROBEX UCITS ETF</v>
      </c>
      <c r="B35" s="386">
        <f aca="true" t="shared" si="4" ref="B35:B58">dfRG</f>
        <v>0</v>
      </c>
      <c r="C35" s="387">
        <f aca="true" t="shared" si="5" ref="C35:C58">EndDate</f>
        <v>45107</v>
      </c>
      <c r="D35" s="393" t="s">
        <v>191</v>
      </c>
      <c r="E35" s="394" t="s">
        <v>101</v>
      </c>
      <c r="F35" s="386" t="s">
        <v>792</v>
      </c>
      <c r="G35" s="390">
        <f>'1-SB'!C42</f>
        <v>4235</v>
      </c>
    </row>
    <row r="36" spans="1:7" ht="15.75">
      <c r="A36" s="385" t="str">
        <f t="shared" si="3"/>
        <v>Expat Croatia CROBEX UCITS ETF</v>
      </c>
      <c r="B36" s="386">
        <f t="shared" si="4"/>
        <v>0</v>
      </c>
      <c r="C36" s="387">
        <f t="shared" si="5"/>
        <v>45107</v>
      </c>
      <c r="D36" s="391" t="s">
        <v>192</v>
      </c>
      <c r="E36" s="397" t="s">
        <v>13</v>
      </c>
      <c r="F36" s="386" t="s">
        <v>792</v>
      </c>
      <c r="G36" s="390">
        <f>'1-SB'!C43</f>
        <v>4235</v>
      </c>
    </row>
    <row r="37" spans="1:7" ht="15.75">
      <c r="A37" s="385" t="str">
        <f t="shared" si="3"/>
        <v>Expat Croatia CROBEX UCITS ETF</v>
      </c>
      <c r="B37" s="386">
        <f t="shared" si="4"/>
        <v>0</v>
      </c>
      <c r="C37" s="387">
        <f t="shared" si="5"/>
        <v>45107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Expat Croatia CROBEX UCITS ETF</v>
      </c>
      <c r="B38" s="386">
        <f t="shared" si="4"/>
        <v>0</v>
      </c>
      <c r="C38" s="387">
        <f t="shared" si="5"/>
        <v>45107</v>
      </c>
      <c r="D38" s="391" t="s">
        <v>194</v>
      </c>
      <c r="E38" s="397" t="s">
        <v>34</v>
      </c>
      <c r="F38" s="386" t="s">
        <v>792</v>
      </c>
      <c r="G38" s="390">
        <f>'1-SB'!C45</f>
        <v>262455</v>
      </c>
    </row>
    <row r="39" spans="1:7" ht="15.75">
      <c r="A39" s="385" t="str">
        <f t="shared" si="3"/>
        <v>Expat Croatia CROBEX UCITS ETF</v>
      </c>
      <c r="B39" s="386">
        <f t="shared" si="4"/>
        <v>0</v>
      </c>
      <c r="C39" s="387">
        <f t="shared" si="5"/>
        <v>45107</v>
      </c>
      <c r="D39" s="391" t="s">
        <v>195</v>
      </c>
      <c r="E39" s="391" t="s">
        <v>36</v>
      </c>
      <c r="F39" s="386" t="s">
        <v>792</v>
      </c>
      <c r="G39" s="390">
        <f>'1-SB'!C47</f>
        <v>262455</v>
      </c>
    </row>
    <row r="40" spans="1:7" ht="15.75">
      <c r="A40" s="404" t="str">
        <f t="shared" si="3"/>
        <v>Expat Croatia CROBEX UCITS ETF</v>
      </c>
      <c r="B40" s="405">
        <f t="shared" si="4"/>
        <v>0</v>
      </c>
      <c r="C40" s="406">
        <f t="shared" si="5"/>
        <v>45107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Expat Croatia CROBEX UCITS ETF</v>
      </c>
      <c r="B41" s="405">
        <f t="shared" si="4"/>
        <v>0</v>
      </c>
      <c r="C41" s="406">
        <f t="shared" si="5"/>
        <v>45107</v>
      </c>
      <c r="D41" s="410" t="s">
        <v>196</v>
      </c>
      <c r="E41" s="411" t="s">
        <v>930</v>
      </c>
      <c r="F41" s="405" t="s">
        <v>793</v>
      </c>
      <c r="G41" s="409">
        <f>'1-SB'!G11</f>
        <v>332491</v>
      </c>
    </row>
    <row r="42" spans="1:7" ht="15.75">
      <c r="A42" s="404" t="str">
        <f t="shared" si="3"/>
        <v>Expat Croatia CROBEX UCITS ETF</v>
      </c>
      <c r="B42" s="405">
        <f t="shared" si="4"/>
        <v>0</v>
      </c>
      <c r="C42" s="406">
        <f t="shared" si="5"/>
        <v>45107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Expat Croatia CROBEX UCITS ETF</v>
      </c>
      <c r="B43" s="405">
        <f t="shared" si="4"/>
        <v>0</v>
      </c>
      <c r="C43" s="406">
        <f t="shared" si="5"/>
        <v>45107</v>
      </c>
      <c r="D43" s="413" t="s">
        <v>197</v>
      </c>
      <c r="E43" s="414" t="s">
        <v>136</v>
      </c>
      <c r="F43" s="405" t="s">
        <v>793</v>
      </c>
      <c r="G43" s="409">
        <f>'1-SB'!G13</f>
        <v>553850</v>
      </c>
    </row>
    <row r="44" spans="1:7" ht="15.75">
      <c r="A44" s="404" t="str">
        <f t="shared" si="3"/>
        <v>Expat Croatia CROBEX UCITS ETF</v>
      </c>
      <c r="B44" s="405">
        <f t="shared" si="4"/>
        <v>0</v>
      </c>
      <c r="C44" s="406">
        <f t="shared" si="5"/>
        <v>45107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Expat Croatia CROBEX UCITS ETF</v>
      </c>
      <c r="B45" s="405">
        <f t="shared" si="4"/>
        <v>0</v>
      </c>
      <c r="C45" s="406">
        <f t="shared" si="5"/>
        <v>45107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Expat Croatia CROBEX UCITS ETF</v>
      </c>
      <c r="B46" s="405">
        <f t="shared" si="4"/>
        <v>0</v>
      </c>
      <c r="C46" s="406">
        <f t="shared" si="5"/>
        <v>45107</v>
      </c>
      <c r="D46" s="410" t="s">
        <v>200</v>
      </c>
      <c r="E46" s="415" t="s">
        <v>23</v>
      </c>
      <c r="F46" s="405" t="s">
        <v>793</v>
      </c>
      <c r="G46" s="409">
        <f>'1-SB'!G16</f>
        <v>553850</v>
      </c>
    </row>
    <row r="47" spans="1:7" ht="15.75">
      <c r="A47" s="404" t="str">
        <f t="shared" si="3"/>
        <v>Expat Croatia CROBEX UCITS ETF</v>
      </c>
      <c r="B47" s="405">
        <f t="shared" si="4"/>
        <v>0</v>
      </c>
      <c r="C47" s="406">
        <f t="shared" si="5"/>
        <v>45107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Expat Croatia CROBEX UCITS ETF</v>
      </c>
      <c r="B48" s="405">
        <f t="shared" si="4"/>
        <v>0</v>
      </c>
      <c r="C48" s="406">
        <f t="shared" si="5"/>
        <v>45107</v>
      </c>
      <c r="D48" s="412" t="s">
        <v>201</v>
      </c>
      <c r="E48" s="414" t="s">
        <v>26</v>
      </c>
      <c r="F48" s="405" t="s">
        <v>793</v>
      </c>
      <c r="G48" s="409">
        <f>'1-SB'!G18</f>
        <v>-665593</v>
      </c>
    </row>
    <row r="49" spans="1:7" ht="15.75">
      <c r="A49" s="404" t="str">
        <f t="shared" si="3"/>
        <v>Expat Croatia CROBEX UCITS ETF</v>
      </c>
      <c r="B49" s="405">
        <f t="shared" si="4"/>
        <v>0</v>
      </c>
      <c r="C49" s="406">
        <f t="shared" si="5"/>
        <v>45107</v>
      </c>
      <c r="D49" s="412" t="s">
        <v>202</v>
      </c>
      <c r="E49" s="416" t="s">
        <v>27</v>
      </c>
      <c r="F49" s="405" t="s">
        <v>793</v>
      </c>
      <c r="G49" s="409">
        <f>'1-SB'!G19</f>
        <v>477187</v>
      </c>
    </row>
    <row r="50" spans="1:7" ht="15.75">
      <c r="A50" s="404" t="str">
        <f t="shared" si="3"/>
        <v>Expat Croatia CROBEX UCITS ETF</v>
      </c>
      <c r="B50" s="405">
        <f t="shared" si="4"/>
        <v>0</v>
      </c>
      <c r="C50" s="406">
        <f t="shared" si="5"/>
        <v>45107</v>
      </c>
      <c r="D50" s="412" t="s">
        <v>203</v>
      </c>
      <c r="E50" s="416" t="s">
        <v>28</v>
      </c>
      <c r="F50" s="405" t="s">
        <v>793</v>
      </c>
      <c r="G50" s="409">
        <f>'1-SB'!G20</f>
        <v>-1142780</v>
      </c>
    </row>
    <row r="51" spans="1:7" ht="15.75">
      <c r="A51" s="404" t="str">
        <f t="shared" si="3"/>
        <v>Expat Croatia CROBEX UCITS ETF</v>
      </c>
      <c r="B51" s="405">
        <f t="shared" si="4"/>
        <v>0</v>
      </c>
      <c r="C51" s="406">
        <f t="shared" si="5"/>
        <v>45107</v>
      </c>
      <c r="D51" s="417" t="s">
        <v>204</v>
      </c>
      <c r="E51" s="418" t="s">
        <v>989</v>
      </c>
      <c r="F51" s="405" t="s">
        <v>793</v>
      </c>
      <c r="G51" s="409">
        <f>'1-SB'!G21</f>
        <v>41242</v>
      </c>
    </row>
    <row r="52" spans="1:7" ht="15.75">
      <c r="A52" s="404" t="str">
        <f t="shared" si="3"/>
        <v>Expat Croatia CROBEX UCITS ETF</v>
      </c>
      <c r="B52" s="405">
        <f t="shared" si="4"/>
        <v>0</v>
      </c>
      <c r="C52" s="406">
        <f t="shared" si="5"/>
        <v>45107</v>
      </c>
      <c r="D52" s="417" t="s">
        <v>991</v>
      </c>
      <c r="E52" s="418" t="s">
        <v>990</v>
      </c>
      <c r="F52" s="405" t="s">
        <v>793</v>
      </c>
      <c r="G52" s="409">
        <f>'1-SB'!G22</f>
        <v>0</v>
      </c>
    </row>
    <row r="53" spans="1:7" ht="15.75">
      <c r="A53" s="404" t="str">
        <f t="shared" si="3"/>
        <v>Expat Croatia CROBEX UCITS ETF</v>
      </c>
      <c r="B53" s="405">
        <f t="shared" si="4"/>
        <v>0</v>
      </c>
      <c r="C53" s="406">
        <f t="shared" si="5"/>
        <v>45107</v>
      </c>
      <c r="D53" s="410" t="s">
        <v>205</v>
      </c>
      <c r="E53" s="415" t="s">
        <v>29</v>
      </c>
      <c r="F53" s="405" t="s">
        <v>793</v>
      </c>
      <c r="G53" s="409">
        <f>'1-SB'!G23</f>
        <v>-624351</v>
      </c>
    </row>
    <row r="54" spans="1:7" ht="15.75">
      <c r="A54" s="404" t="str">
        <f t="shared" si="3"/>
        <v>Expat Croatia CROBEX UCITS ETF</v>
      </c>
      <c r="B54" s="405">
        <f t="shared" si="4"/>
        <v>0</v>
      </c>
      <c r="C54" s="406">
        <f t="shared" si="5"/>
        <v>45107</v>
      </c>
      <c r="D54" s="407" t="s">
        <v>206</v>
      </c>
      <c r="E54" s="419" t="s">
        <v>31</v>
      </c>
      <c r="F54" s="405" t="s">
        <v>793</v>
      </c>
      <c r="G54" s="409">
        <f>'1-SB'!G24</f>
        <v>261990</v>
      </c>
    </row>
    <row r="55" spans="1:7" ht="15.75">
      <c r="A55" s="404" t="str">
        <f t="shared" si="3"/>
        <v>Expat Croatia CROBEX UCITS ETF</v>
      </c>
      <c r="B55" s="405">
        <f t="shared" si="4"/>
        <v>0</v>
      </c>
      <c r="C55" s="406">
        <f t="shared" si="5"/>
        <v>45107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Expat Croatia CROBEX UCITS ETF</v>
      </c>
      <c r="B56" s="405">
        <f t="shared" si="4"/>
        <v>0</v>
      </c>
      <c r="C56" s="406">
        <f t="shared" si="5"/>
        <v>45107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Expat Croatia CROBEX UCITS ETF</v>
      </c>
      <c r="B57" s="405">
        <f t="shared" si="4"/>
        <v>0</v>
      </c>
      <c r="C57" s="406">
        <f t="shared" si="5"/>
        <v>45107</v>
      </c>
      <c r="D57" s="412" t="s">
        <v>208</v>
      </c>
      <c r="E57" s="414" t="s">
        <v>125</v>
      </c>
      <c r="F57" s="405" t="s">
        <v>793</v>
      </c>
      <c r="G57" s="409">
        <f>'1-SB'!G28</f>
        <v>465</v>
      </c>
    </row>
    <row r="58" spans="1:7" ht="15.75">
      <c r="A58" s="404" t="str">
        <f t="shared" si="3"/>
        <v>Expat Croatia CROBEX UCITS ETF</v>
      </c>
      <c r="B58" s="405">
        <f t="shared" si="4"/>
        <v>0</v>
      </c>
      <c r="C58" s="406">
        <f t="shared" si="5"/>
        <v>45107</v>
      </c>
      <c r="D58" s="412" t="s">
        <v>209</v>
      </c>
      <c r="E58" s="416" t="s">
        <v>161</v>
      </c>
      <c r="F58" s="405" t="s">
        <v>793</v>
      </c>
      <c r="G58" s="409">
        <f>'1-SB'!G29</f>
        <v>254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211</v>
      </c>
    </row>
    <row r="60" spans="1:7" ht="15.75">
      <c r="A60" s="404" t="str">
        <f aca="true" t="shared" si="6" ref="A60:A81">dfName</f>
        <v>Expat Croatia CROBEX UCITS ETF</v>
      </c>
      <c r="B60" s="405">
        <f aca="true" t="shared" si="7" ref="B60:B81">dfRG</f>
        <v>0</v>
      </c>
      <c r="C60" s="406">
        <f aca="true" t="shared" si="8" ref="C60:C81">EndDate</f>
        <v>45107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Expat Croatia CROBEX UCITS ETF</v>
      </c>
      <c r="B61" s="405">
        <f t="shared" si="7"/>
        <v>0</v>
      </c>
      <c r="C61" s="406">
        <f t="shared" si="8"/>
        <v>45107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Expat Croatia CROBEX UCITS ETF</v>
      </c>
      <c r="B62" s="405">
        <f t="shared" si="7"/>
        <v>0</v>
      </c>
      <c r="C62" s="406">
        <f t="shared" si="8"/>
        <v>45107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Expat Croatia CROBEX UCITS ETF</v>
      </c>
      <c r="B63" s="405">
        <f t="shared" si="7"/>
        <v>0</v>
      </c>
      <c r="C63" s="406">
        <f t="shared" si="8"/>
        <v>45107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Expat Croatia CROBEX UCITS ETF</v>
      </c>
      <c r="B64" s="405">
        <f t="shared" si="7"/>
        <v>0</v>
      </c>
      <c r="C64" s="406">
        <f t="shared" si="8"/>
        <v>45107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Expat Croatia CROBEX UCITS ETF</v>
      </c>
      <c r="B65" s="405">
        <f t="shared" si="7"/>
        <v>0</v>
      </c>
      <c r="C65" s="406">
        <f t="shared" si="8"/>
        <v>45107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Expat Croatia CROBEX UCITS ETF</v>
      </c>
      <c r="B66" s="405">
        <f t="shared" si="7"/>
        <v>0</v>
      </c>
      <c r="C66" s="406">
        <f t="shared" si="8"/>
        <v>45107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Expat Croatia CROBEX UCITS ETF</v>
      </c>
      <c r="B67" s="405">
        <f t="shared" si="7"/>
        <v>0</v>
      </c>
      <c r="C67" s="406">
        <f t="shared" si="8"/>
        <v>45107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Expat Croatia CROBEX UCITS ETF</v>
      </c>
      <c r="B68" s="405">
        <f t="shared" si="7"/>
        <v>0</v>
      </c>
      <c r="C68" s="406">
        <f t="shared" si="8"/>
        <v>45107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Expat Croatia CROBEX UCITS ETF</v>
      </c>
      <c r="B69" s="405">
        <f t="shared" si="7"/>
        <v>0</v>
      </c>
      <c r="C69" s="406">
        <f t="shared" si="8"/>
        <v>45107</v>
      </c>
      <c r="D69" s="407" t="s">
        <v>220</v>
      </c>
      <c r="E69" s="419" t="s">
        <v>34</v>
      </c>
      <c r="F69" s="405" t="s">
        <v>793</v>
      </c>
      <c r="G69" s="409">
        <f>'1-SB'!G40</f>
        <v>465</v>
      </c>
    </row>
    <row r="70" spans="1:7" ht="15.75">
      <c r="A70" s="404" t="str">
        <f t="shared" si="6"/>
        <v>Expat Croatia CROBEX UCITS ETF</v>
      </c>
      <c r="B70" s="405">
        <f t="shared" si="7"/>
        <v>0</v>
      </c>
      <c r="C70" s="406">
        <f t="shared" si="8"/>
        <v>45107</v>
      </c>
      <c r="D70" s="410" t="s">
        <v>221</v>
      </c>
      <c r="E70" s="410" t="s">
        <v>35</v>
      </c>
      <c r="F70" s="405" t="s">
        <v>793</v>
      </c>
      <c r="G70" s="409">
        <f>'1-SB'!G47</f>
        <v>262455</v>
      </c>
    </row>
    <row r="71" spans="1:7" ht="15.75">
      <c r="A71" s="422" t="str">
        <f t="shared" si="6"/>
        <v>Expat Croatia CROBEX UCITS ETF</v>
      </c>
      <c r="B71" s="423">
        <f t="shared" si="7"/>
        <v>0</v>
      </c>
      <c r="C71" s="424">
        <f t="shared" si="8"/>
        <v>45107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Expat Croatia CROBEX UCITS ETF</v>
      </c>
      <c r="B72" s="423">
        <f t="shared" si="7"/>
        <v>0</v>
      </c>
      <c r="C72" s="424">
        <f t="shared" si="8"/>
        <v>45107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Expat Croatia CROBEX UCITS ETF</v>
      </c>
      <c r="B73" s="423">
        <f t="shared" si="7"/>
        <v>0</v>
      </c>
      <c r="C73" s="424">
        <f t="shared" si="8"/>
        <v>45107</v>
      </c>
      <c r="D73" s="425" t="s">
        <v>794</v>
      </c>
      <c r="E73" s="430" t="s">
        <v>19</v>
      </c>
      <c r="F73" s="423" t="s">
        <v>828</v>
      </c>
      <c r="G73" s="427">
        <f>'2-OD'!C12</f>
        <v>0</v>
      </c>
    </row>
    <row r="74" spans="1:7" ht="31.5">
      <c r="A74" s="422" t="str">
        <f t="shared" si="6"/>
        <v>Expat Croatia CROBEX UCITS ETF</v>
      </c>
      <c r="B74" s="423">
        <f t="shared" si="7"/>
        <v>0</v>
      </c>
      <c r="C74" s="424">
        <f t="shared" si="8"/>
        <v>45107</v>
      </c>
      <c r="D74" s="425" t="s">
        <v>795</v>
      </c>
      <c r="E74" s="430" t="s">
        <v>936</v>
      </c>
      <c r="F74" s="423" t="s">
        <v>828</v>
      </c>
      <c r="G74" s="427">
        <f>'2-OD'!C13</f>
        <v>115</v>
      </c>
    </row>
    <row r="75" spans="1:7" ht="31.5">
      <c r="A75" s="422" t="str">
        <f t="shared" si="6"/>
        <v>Expat Croatia CROBEX UCITS ETF</v>
      </c>
      <c r="B75" s="423">
        <f t="shared" si="7"/>
        <v>0</v>
      </c>
      <c r="C75" s="424">
        <f t="shared" si="8"/>
        <v>45107</v>
      </c>
      <c r="D75" s="425" t="s">
        <v>796</v>
      </c>
      <c r="E75" s="430" t="s">
        <v>937</v>
      </c>
      <c r="F75" s="423" t="s">
        <v>828</v>
      </c>
      <c r="G75" s="427">
        <f>'2-OD'!C14</f>
        <v>0</v>
      </c>
    </row>
    <row r="76" spans="1:7" ht="15.75">
      <c r="A76" s="422" t="str">
        <f t="shared" si="6"/>
        <v>Expat Croatia CROBEX UCITS ETF</v>
      </c>
      <c r="B76" s="423">
        <f t="shared" si="7"/>
        <v>0</v>
      </c>
      <c r="C76" s="424">
        <f t="shared" si="8"/>
        <v>45107</v>
      </c>
      <c r="D76" s="425" t="s">
        <v>797</v>
      </c>
      <c r="E76" s="430" t="s">
        <v>938</v>
      </c>
      <c r="F76" s="423" t="s">
        <v>828</v>
      </c>
      <c r="G76" s="427">
        <f>'2-OD'!C15</f>
        <v>27</v>
      </c>
    </row>
    <row r="77" spans="1:7" ht="15.75">
      <c r="A77" s="422" t="str">
        <f t="shared" si="6"/>
        <v>Expat Croatia CROBEX UCITS ETF</v>
      </c>
      <c r="B77" s="423">
        <f t="shared" si="7"/>
        <v>0</v>
      </c>
      <c r="C77" s="424">
        <f t="shared" si="8"/>
        <v>45107</v>
      </c>
      <c r="D77" s="425" t="s">
        <v>798</v>
      </c>
      <c r="E77" s="430" t="s">
        <v>981</v>
      </c>
      <c r="F77" s="423" t="s">
        <v>828</v>
      </c>
      <c r="G77" s="427">
        <f>'2-OD'!C16</f>
        <v>4891</v>
      </c>
    </row>
    <row r="78" spans="1:7" ht="15.75">
      <c r="A78" s="422" t="str">
        <f t="shared" si="6"/>
        <v>Expat Croatia CROBEX UCITS ETF</v>
      </c>
      <c r="B78" s="423">
        <f t="shared" si="7"/>
        <v>0</v>
      </c>
      <c r="C78" s="424">
        <f t="shared" si="8"/>
        <v>45107</v>
      </c>
      <c r="D78" s="428" t="s">
        <v>799</v>
      </c>
      <c r="E78" s="431" t="s">
        <v>20</v>
      </c>
      <c r="F78" s="423" t="s">
        <v>828</v>
      </c>
      <c r="G78" s="427">
        <f>'2-OD'!C18</f>
        <v>5033</v>
      </c>
    </row>
    <row r="79" spans="1:7" ht="15.75">
      <c r="A79" s="422" t="str">
        <f t="shared" si="6"/>
        <v>Expat Croatia CROBEX UCITS ETF</v>
      </c>
      <c r="B79" s="423">
        <f t="shared" si="7"/>
        <v>0</v>
      </c>
      <c r="C79" s="424">
        <f t="shared" si="8"/>
        <v>45107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Expat Croatia CROBEX UCITS ETF</v>
      </c>
      <c r="B80" s="423">
        <f t="shared" si="7"/>
        <v>0</v>
      </c>
      <c r="C80" s="424">
        <f t="shared" si="8"/>
        <v>45107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Expat Croatia CROBEX UCITS ETF</v>
      </c>
      <c r="B81" s="423">
        <f t="shared" si="7"/>
        <v>0</v>
      </c>
      <c r="C81" s="424">
        <f t="shared" si="8"/>
        <v>45107</v>
      </c>
      <c r="D81" s="425" t="s">
        <v>801</v>
      </c>
      <c r="E81" s="430" t="s">
        <v>122</v>
      </c>
      <c r="F81" s="423" t="s">
        <v>828</v>
      </c>
      <c r="G81" s="427">
        <f>'2-OD'!C21</f>
        <v>2752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Expat Croatia CROBEX UCITS ETF</v>
      </c>
      <c r="B83" s="423">
        <f aca="true" t="shared" si="10" ref="B83:B109">dfRG</f>
        <v>0</v>
      </c>
      <c r="C83" s="424">
        <f aca="true" t="shared" si="11" ref="C83:C109">EndDate</f>
        <v>45107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Expat Croatia CROBEX UCITS ETF</v>
      </c>
      <c r="B84" s="423">
        <f t="shared" si="10"/>
        <v>0</v>
      </c>
      <c r="C84" s="424">
        <f t="shared" si="11"/>
        <v>45107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Expat Croatia CROBEX UCITS ETF</v>
      </c>
      <c r="B85" s="423">
        <f t="shared" si="10"/>
        <v>0</v>
      </c>
      <c r="C85" s="424">
        <f t="shared" si="11"/>
        <v>45107</v>
      </c>
      <c r="D85" s="428" t="s">
        <v>805</v>
      </c>
      <c r="E85" s="431" t="s">
        <v>23</v>
      </c>
      <c r="F85" s="423" t="s">
        <v>828</v>
      </c>
      <c r="G85" s="427">
        <f>'2-OD'!C25</f>
        <v>2752</v>
      </c>
    </row>
    <row r="86" spans="1:7" ht="15.75">
      <c r="A86" s="422" t="str">
        <f t="shared" si="9"/>
        <v>Expat Croatia CROBEX UCITS ETF</v>
      </c>
      <c r="B86" s="423">
        <f t="shared" si="10"/>
        <v>0</v>
      </c>
      <c r="C86" s="424">
        <f t="shared" si="11"/>
        <v>45107</v>
      </c>
      <c r="D86" s="428" t="s">
        <v>806</v>
      </c>
      <c r="E86" s="432" t="s">
        <v>144</v>
      </c>
      <c r="F86" s="423" t="s">
        <v>828</v>
      </c>
      <c r="G86" s="427">
        <f>'2-OD'!C26</f>
        <v>7785</v>
      </c>
    </row>
    <row r="87" spans="1:7" ht="15.75">
      <c r="A87" s="422" t="str">
        <f t="shared" si="9"/>
        <v>Expat Croatia CROBEX UCITS ETF</v>
      </c>
      <c r="B87" s="423">
        <f t="shared" si="10"/>
        <v>0</v>
      </c>
      <c r="C87" s="424">
        <f t="shared" si="11"/>
        <v>45107</v>
      </c>
      <c r="D87" s="428" t="s">
        <v>807</v>
      </c>
      <c r="E87" s="432" t="s">
        <v>824</v>
      </c>
      <c r="F87" s="423" t="s">
        <v>828</v>
      </c>
      <c r="G87" s="427">
        <f>'2-OD'!C27</f>
        <v>41242</v>
      </c>
    </row>
    <row r="88" spans="1:7" ht="15.75">
      <c r="A88" s="422" t="str">
        <f t="shared" si="9"/>
        <v>Expat Croatia CROBEX UCITS ETF</v>
      </c>
      <c r="B88" s="423">
        <f t="shared" si="10"/>
        <v>0</v>
      </c>
      <c r="C88" s="424">
        <f t="shared" si="11"/>
        <v>45107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Expat Croatia CROBEX UCITS ETF</v>
      </c>
      <c r="B89" s="423">
        <f t="shared" si="10"/>
        <v>0</v>
      </c>
      <c r="C89" s="424">
        <f t="shared" si="11"/>
        <v>45107</v>
      </c>
      <c r="D89" s="428" t="s">
        <v>809</v>
      </c>
      <c r="E89" s="432" t="s">
        <v>146</v>
      </c>
      <c r="F89" s="423" t="s">
        <v>828</v>
      </c>
      <c r="G89" s="427">
        <f>'2-OD'!C29</f>
        <v>41242</v>
      </c>
    </row>
    <row r="90" spans="1:7" ht="15.75">
      <c r="A90" s="422" t="str">
        <f t="shared" si="9"/>
        <v>Expat Croatia CROBEX UCITS ETF</v>
      </c>
      <c r="B90" s="423">
        <f t="shared" si="10"/>
        <v>0</v>
      </c>
      <c r="C90" s="424">
        <f t="shared" si="11"/>
        <v>45107</v>
      </c>
      <c r="D90" s="428" t="s">
        <v>810</v>
      </c>
      <c r="E90" s="432" t="s">
        <v>826</v>
      </c>
      <c r="F90" s="423" t="s">
        <v>828</v>
      </c>
      <c r="G90" s="427">
        <f>'2-OD'!C30</f>
        <v>49027</v>
      </c>
    </row>
    <row r="91" spans="1:7" ht="15.75">
      <c r="A91" s="433" t="str">
        <f t="shared" si="9"/>
        <v>Expat Croatia CROBEX UCITS ETF</v>
      </c>
      <c r="B91" s="434">
        <f t="shared" si="10"/>
        <v>0</v>
      </c>
      <c r="C91" s="435">
        <f t="shared" si="11"/>
        <v>45107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Expat Croatia CROBEX UCITS ETF</v>
      </c>
      <c r="B92" s="434">
        <f t="shared" si="10"/>
        <v>0</v>
      </c>
      <c r="C92" s="435">
        <f t="shared" si="11"/>
        <v>45107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Expat Croatia CROBEX UCITS ETF</v>
      </c>
      <c r="B93" s="434">
        <f t="shared" si="10"/>
        <v>0</v>
      </c>
      <c r="C93" s="435">
        <f t="shared" si="11"/>
        <v>45107</v>
      </c>
      <c r="D93" s="436" t="s">
        <v>811</v>
      </c>
      <c r="E93" s="441" t="s">
        <v>38</v>
      </c>
      <c r="F93" s="434" t="s">
        <v>829</v>
      </c>
      <c r="G93" s="438">
        <f>'2-OD'!G12</f>
        <v>7718</v>
      </c>
    </row>
    <row r="94" spans="1:7" ht="31.5">
      <c r="A94" s="433" t="str">
        <f t="shared" si="9"/>
        <v>Expat Croatia CROBEX UCITS ETF</v>
      </c>
      <c r="B94" s="434">
        <f t="shared" si="10"/>
        <v>0</v>
      </c>
      <c r="C94" s="435">
        <f t="shared" si="11"/>
        <v>45107</v>
      </c>
      <c r="D94" s="436" t="s">
        <v>812</v>
      </c>
      <c r="E94" s="441" t="s">
        <v>939</v>
      </c>
      <c r="F94" s="434" t="s">
        <v>829</v>
      </c>
      <c r="G94" s="438">
        <f>'2-OD'!G13</f>
        <v>0</v>
      </c>
    </row>
    <row r="95" spans="1:7" ht="31.5">
      <c r="A95" s="433" t="str">
        <f t="shared" si="9"/>
        <v>Expat Croatia CROBEX UCITS ETF</v>
      </c>
      <c r="B95" s="434">
        <f t="shared" si="10"/>
        <v>0</v>
      </c>
      <c r="C95" s="435">
        <f t="shared" si="11"/>
        <v>45107</v>
      </c>
      <c r="D95" s="436" t="s">
        <v>813</v>
      </c>
      <c r="E95" s="441" t="s">
        <v>940</v>
      </c>
      <c r="F95" s="434" t="s">
        <v>829</v>
      </c>
      <c r="G95" s="438">
        <f>'2-OD'!G14</f>
        <v>41309</v>
      </c>
    </row>
    <row r="96" spans="1:7" ht="15.75">
      <c r="A96" s="433" t="str">
        <f t="shared" si="9"/>
        <v>Expat Croatia CROBEX UCITS ETF</v>
      </c>
      <c r="B96" s="434">
        <f t="shared" si="10"/>
        <v>0</v>
      </c>
      <c r="C96" s="435">
        <f t="shared" si="11"/>
        <v>45107</v>
      </c>
      <c r="D96" s="436" t="s">
        <v>814</v>
      </c>
      <c r="E96" s="441" t="s">
        <v>941</v>
      </c>
      <c r="F96" s="434" t="s">
        <v>829</v>
      </c>
      <c r="G96" s="438">
        <f>'2-OD'!G15</f>
        <v>0</v>
      </c>
    </row>
    <row r="97" spans="1:7" ht="15.75">
      <c r="A97" s="433" t="str">
        <f t="shared" si="9"/>
        <v>Expat Croatia CROBEX UCITS ETF</v>
      </c>
      <c r="B97" s="434">
        <f t="shared" si="10"/>
        <v>0</v>
      </c>
      <c r="C97" s="435">
        <f t="shared" si="11"/>
        <v>45107</v>
      </c>
      <c r="D97" s="436" t="s">
        <v>815</v>
      </c>
      <c r="E97" s="442" t="s">
        <v>942</v>
      </c>
      <c r="F97" s="434" t="s">
        <v>829</v>
      </c>
      <c r="G97" s="438">
        <f>'2-OD'!G16</f>
        <v>0</v>
      </c>
    </row>
    <row r="98" spans="1:7" ht="15.75">
      <c r="A98" s="433" t="str">
        <f t="shared" si="9"/>
        <v>Expat Croatia CROBEX UCITS ETF</v>
      </c>
      <c r="B98" s="434">
        <f t="shared" si="10"/>
        <v>0</v>
      </c>
      <c r="C98" s="435">
        <f t="shared" si="11"/>
        <v>45107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Expat Croatia CROBEX UCITS ETF</v>
      </c>
      <c r="B99" s="434">
        <f t="shared" si="10"/>
        <v>0</v>
      </c>
      <c r="C99" s="435">
        <f t="shared" si="11"/>
        <v>45107</v>
      </c>
      <c r="D99" s="439" t="s">
        <v>817</v>
      </c>
      <c r="E99" s="443" t="s">
        <v>20</v>
      </c>
      <c r="F99" s="434" t="s">
        <v>829</v>
      </c>
      <c r="G99" s="438">
        <f>'2-OD'!G18</f>
        <v>49027</v>
      </c>
    </row>
    <row r="100" spans="1:7" ht="15.75">
      <c r="A100" s="433" t="str">
        <f t="shared" si="9"/>
        <v>Expat Croatia CROBEX UCITS ETF</v>
      </c>
      <c r="B100" s="434">
        <f t="shared" si="10"/>
        <v>0</v>
      </c>
      <c r="C100" s="435">
        <f t="shared" si="11"/>
        <v>45107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Expat Croatia CROBEX UCITS ETF</v>
      </c>
      <c r="B101" s="434">
        <f t="shared" si="10"/>
        <v>0</v>
      </c>
      <c r="C101" s="435">
        <f t="shared" si="11"/>
        <v>45107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Expat Croatia CROBEX UCITS ETF</v>
      </c>
      <c r="B102" s="434">
        <f t="shared" si="10"/>
        <v>0</v>
      </c>
      <c r="C102" s="435">
        <f t="shared" si="11"/>
        <v>45107</v>
      </c>
      <c r="D102" s="439" t="s">
        <v>819</v>
      </c>
      <c r="E102" s="444" t="s">
        <v>40</v>
      </c>
      <c r="F102" s="434" t="s">
        <v>829</v>
      </c>
      <c r="G102" s="438">
        <f>'2-OD'!G26</f>
        <v>49027</v>
      </c>
    </row>
    <row r="103" spans="1:7" ht="15.75">
      <c r="A103" s="433" t="str">
        <f t="shared" si="9"/>
        <v>Expat Croatia CROBEX UCITS ETF</v>
      </c>
      <c r="B103" s="434">
        <f t="shared" si="10"/>
        <v>0</v>
      </c>
      <c r="C103" s="435">
        <f t="shared" si="11"/>
        <v>45107</v>
      </c>
      <c r="D103" s="439" t="s">
        <v>820</v>
      </c>
      <c r="E103" s="444" t="s">
        <v>825</v>
      </c>
      <c r="F103" s="434" t="s">
        <v>829</v>
      </c>
      <c r="G103" s="438">
        <f>'2-OD'!G27</f>
        <v>0</v>
      </c>
    </row>
    <row r="104" spans="1:7" ht="15.75">
      <c r="A104" s="433" t="str">
        <f t="shared" si="9"/>
        <v>Expat Croatia CROBEX UCITS ETF</v>
      </c>
      <c r="B104" s="434">
        <f t="shared" si="10"/>
        <v>0</v>
      </c>
      <c r="C104" s="435">
        <f t="shared" si="11"/>
        <v>45107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Expat Croatia CROBEX UCITS ETF</v>
      </c>
      <c r="B105" s="434">
        <f t="shared" si="10"/>
        <v>0</v>
      </c>
      <c r="C105" s="435">
        <f t="shared" si="11"/>
        <v>45107</v>
      </c>
      <c r="D105" s="439" t="s">
        <v>821</v>
      </c>
      <c r="E105" s="444" t="s">
        <v>147</v>
      </c>
      <c r="F105" s="434" t="s">
        <v>829</v>
      </c>
      <c r="G105" s="438">
        <f>'2-OD'!G29</f>
        <v>0</v>
      </c>
    </row>
    <row r="106" spans="1:7" ht="15.75">
      <c r="A106" s="433" t="str">
        <f t="shared" si="9"/>
        <v>Expat Croatia CROBEX UCITS ETF</v>
      </c>
      <c r="B106" s="434">
        <f t="shared" si="10"/>
        <v>0</v>
      </c>
      <c r="C106" s="435">
        <f t="shared" si="11"/>
        <v>45107</v>
      </c>
      <c r="D106" s="439" t="s">
        <v>822</v>
      </c>
      <c r="E106" s="444" t="s">
        <v>827</v>
      </c>
      <c r="F106" s="434" t="s">
        <v>829</v>
      </c>
      <c r="G106" s="438">
        <f>'2-OD'!G30</f>
        <v>49027</v>
      </c>
    </row>
    <row r="107" spans="1:7" ht="15.75">
      <c r="A107" s="445" t="str">
        <f t="shared" si="9"/>
        <v>Expat Croatia CROBEX UCITS ETF</v>
      </c>
      <c r="B107" s="446">
        <f t="shared" si="10"/>
        <v>0</v>
      </c>
      <c r="C107" s="447">
        <f t="shared" si="11"/>
        <v>45107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Expat Croatia CROBEX UCITS ETF</v>
      </c>
      <c r="B108" s="446">
        <f t="shared" si="10"/>
        <v>0</v>
      </c>
      <c r="C108" s="447">
        <f t="shared" si="11"/>
        <v>45107</v>
      </c>
      <c r="D108" s="448" t="s">
        <v>830</v>
      </c>
      <c r="E108" s="451" t="s">
        <v>987</v>
      </c>
      <c r="F108" s="446" t="s">
        <v>1367</v>
      </c>
      <c r="G108" s="450">
        <f>'3-OPP'!E13</f>
        <v>-1565</v>
      </c>
    </row>
    <row r="109" spans="1:7" ht="31.5">
      <c r="A109" s="445" t="str">
        <f t="shared" si="9"/>
        <v>Expat Croatia CROBEX UCITS ETF</v>
      </c>
      <c r="B109" s="446">
        <f t="shared" si="10"/>
        <v>0</v>
      </c>
      <c r="C109" s="447">
        <f t="shared" si="11"/>
        <v>45107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Expat Croatia CROBEX UCITS ETF</v>
      </c>
      <c r="B110" s="446">
        <f aca="true" t="shared" si="13" ref="B110:B141">dfRG</f>
        <v>0</v>
      </c>
      <c r="C110" s="447">
        <f aca="true" t="shared" si="14" ref="C110:C141">EndDate</f>
        <v>45107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Expat Croatia CROBEX UCITS ETF</v>
      </c>
      <c r="B111" s="446">
        <f t="shared" si="13"/>
        <v>0</v>
      </c>
      <c r="C111" s="447">
        <f t="shared" si="14"/>
        <v>45107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Expat Croatia CROBEX UCITS ETF</v>
      </c>
      <c r="B112" s="446">
        <f t="shared" si="13"/>
        <v>0</v>
      </c>
      <c r="C112" s="447">
        <f t="shared" si="14"/>
        <v>45107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Expat Croatia CROBEX UCITS ETF</v>
      </c>
      <c r="B113" s="446">
        <f t="shared" si="13"/>
        <v>0</v>
      </c>
      <c r="C113" s="447">
        <f t="shared" si="14"/>
        <v>45107</v>
      </c>
      <c r="D113" s="448" t="s">
        <v>835</v>
      </c>
      <c r="E113" s="451" t="s">
        <v>984</v>
      </c>
      <c r="F113" s="446" t="s">
        <v>1367</v>
      </c>
      <c r="G113" s="450">
        <f>'3-OPP'!E18</f>
        <v>-2752</v>
      </c>
    </row>
    <row r="114" spans="1:7" ht="31.5">
      <c r="A114" s="445" t="str">
        <f t="shared" si="12"/>
        <v>Expat Croatia CROBEX UCITS ETF</v>
      </c>
      <c r="B114" s="446">
        <f t="shared" si="13"/>
        <v>0</v>
      </c>
      <c r="C114" s="447">
        <f t="shared" si="14"/>
        <v>45107</v>
      </c>
      <c r="D114" s="454" t="s">
        <v>836</v>
      </c>
      <c r="E114" s="449" t="s">
        <v>985</v>
      </c>
      <c r="F114" s="446" t="s">
        <v>1367</v>
      </c>
      <c r="G114" s="450">
        <f>'3-OPP'!E19</f>
        <v>-4317</v>
      </c>
    </row>
    <row r="115" spans="1:7" ht="15.75">
      <c r="A115" s="445" t="str">
        <f t="shared" si="12"/>
        <v>Expat Croatia CROBEX UCITS ETF</v>
      </c>
      <c r="B115" s="446">
        <f t="shared" si="13"/>
        <v>0</v>
      </c>
      <c r="C115" s="447">
        <f t="shared" si="14"/>
        <v>45107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Expat Croatia CROBEX UCITS ETF</v>
      </c>
      <c r="B116" s="446">
        <f t="shared" si="13"/>
        <v>0</v>
      </c>
      <c r="C116" s="447">
        <f t="shared" si="14"/>
        <v>45107</v>
      </c>
      <c r="D116" s="448" t="s">
        <v>837</v>
      </c>
      <c r="E116" s="451" t="s">
        <v>958</v>
      </c>
      <c r="F116" s="446" t="s">
        <v>1367</v>
      </c>
      <c r="G116" s="450">
        <f>'3-OPP'!E21</f>
        <v>119390</v>
      </c>
    </row>
    <row r="117" spans="1:7" ht="31.5">
      <c r="A117" s="445" t="str">
        <f t="shared" si="12"/>
        <v>Expat Croatia CROBEX UCITS ETF</v>
      </c>
      <c r="B117" s="446">
        <f t="shared" si="13"/>
        <v>0</v>
      </c>
      <c r="C117" s="447">
        <f t="shared" si="14"/>
        <v>45107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Expat Croatia CROBEX UCITS ETF</v>
      </c>
      <c r="B118" s="446">
        <f t="shared" si="13"/>
        <v>0</v>
      </c>
      <c r="C118" s="447">
        <f t="shared" si="14"/>
        <v>45107</v>
      </c>
      <c r="D118" s="448" t="s">
        <v>839</v>
      </c>
      <c r="E118" s="451" t="s">
        <v>960</v>
      </c>
      <c r="F118" s="446" t="s">
        <v>1367</v>
      </c>
      <c r="G118" s="450">
        <f>'3-OPP'!E23</f>
        <v>-2093</v>
      </c>
    </row>
    <row r="119" spans="1:7" ht="15.75">
      <c r="A119" s="445" t="str">
        <f t="shared" si="12"/>
        <v>Expat Croatia CROBEX UCITS ETF</v>
      </c>
      <c r="B119" s="446">
        <f t="shared" si="13"/>
        <v>0</v>
      </c>
      <c r="C119" s="447">
        <f t="shared" si="14"/>
        <v>45107</v>
      </c>
      <c r="D119" s="448" t="s">
        <v>840</v>
      </c>
      <c r="E119" s="451" t="s">
        <v>961</v>
      </c>
      <c r="F119" s="446" t="s">
        <v>1367</v>
      </c>
      <c r="G119" s="450">
        <f>'3-OPP'!E24</f>
        <v>3483</v>
      </c>
    </row>
    <row r="120" spans="1:7" ht="15.75">
      <c r="A120" s="445" t="str">
        <f t="shared" si="12"/>
        <v>Expat Croatia CROBEX UCITS ETF</v>
      </c>
      <c r="B120" s="446">
        <f t="shared" si="13"/>
        <v>0</v>
      </c>
      <c r="C120" s="447">
        <f t="shared" si="14"/>
        <v>45107</v>
      </c>
      <c r="D120" s="448" t="s">
        <v>841</v>
      </c>
      <c r="E120" s="453" t="s">
        <v>962</v>
      </c>
      <c r="F120" s="446" t="s">
        <v>1367</v>
      </c>
      <c r="G120" s="450">
        <f>'3-OPP'!E25</f>
        <v>-1255</v>
      </c>
    </row>
    <row r="121" spans="1:7" ht="15.75">
      <c r="A121" s="445" t="str">
        <f t="shared" si="12"/>
        <v>Expat Croatia CROBEX UCITS ETF</v>
      </c>
      <c r="B121" s="446">
        <f t="shared" si="13"/>
        <v>0</v>
      </c>
      <c r="C121" s="447">
        <f t="shared" si="14"/>
        <v>45107</v>
      </c>
      <c r="D121" s="448" t="s">
        <v>842</v>
      </c>
      <c r="E121" s="453" t="s">
        <v>963</v>
      </c>
      <c r="F121" s="446" t="s">
        <v>1367</v>
      </c>
      <c r="G121" s="450">
        <f>'3-OPP'!E26</f>
        <v>-1512</v>
      </c>
    </row>
    <row r="122" spans="1:7" ht="15.75">
      <c r="A122" s="445" t="str">
        <f t="shared" si="12"/>
        <v>Expat Croatia CROBEX UCITS ETF</v>
      </c>
      <c r="B122" s="446">
        <f t="shared" si="13"/>
        <v>0</v>
      </c>
      <c r="C122" s="447">
        <f t="shared" si="14"/>
        <v>45107</v>
      </c>
      <c r="D122" s="448" t="s">
        <v>843</v>
      </c>
      <c r="E122" s="453" t="s">
        <v>964</v>
      </c>
      <c r="F122" s="446" t="s">
        <v>1367</v>
      </c>
      <c r="G122" s="450">
        <f>'3-OPP'!E27</f>
        <v>-108646</v>
      </c>
    </row>
    <row r="123" spans="1:7" ht="15.75">
      <c r="A123" s="445" t="str">
        <f t="shared" si="12"/>
        <v>Expat Croatia CROBEX UCITS ETF</v>
      </c>
      <c r="B123" s="446">
        <f t="shared" si="13"/>
        <v>0</v>
      </c>
      <c r="C123" s="447">
        <f t="shared" si="14"/>
        <v>45107</v>
      </c>
      <c r="D123" s="448" t="s">
        <v>844</v>
      </c>
      <c r="E123" s="451" t="s">
        <v>965</v>
      </c>
      <c r="F123" s="446" t="s">
        <v>1367</v>
      </c>
      <c r="G123" s="450">
        <f>'3-OPP'!E28</f>
        <v>0</v>
      </c>
    </row>
    <row r="124" spans="1:7" ht="31.5">
      <c r="A124" s="445" t="str">
        <f t="shared" si="12"/>
        <v>Expat Croatia CROBEX UCITS ETF</v>
      </c>
      <c r="B124" s="446">
        <f t="shared" si="13"/>
        <v>0</v>
      </c>
      <c r="C124" s="447">
        <f t="shared" si="14"/>
        <v>45107</v>
      </c>
      <c r="D124" s="454" t="s">
        <v>845</v>
      </c>
      <c r="E124" s="449" t="s">
        <v>115</v>
      </c>
      <c r="F124" s="446" t="s">
        <v>1367</v>
      </c>
      <c r="G124" s="450">
        <f>'3-OPP'!E29</f>
        <v>9367</v>
      </c>
    </row>
    <row r="125" spans="1:7" ht="15.75">
      <c r="A125" s="445" t="str">
        <f t="shared" si="12"/>
        <v>Expat Croatia CROBEX UCITS ETF</v>
      </c>
      <c r="B125" s="446">
        <f t="shared" si="13"/>
        <v>0</v>
      </c>
      <c r="C125" s="447">
        <f t="shared" si="14"/>
        <v>45107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Expat Croatia CROBEX UCITS ETF</v>
      </c>
      <c r="B126" s="446">
        <f t="shared" si="13"/>
        <v>0</v>
      </c>
      <c r="C126" s="447">
        <f t="shared" si="14"/>
        <v>45107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Expat Croatia CROBEX UCITS ETF</v>
      </c>
      <c r="B127" s="446">
        <f t="shared" si="13"/>
        <v>0</v>
      </c>
      <c r="C127" s="447">
        <f t="shared" si="14"/>
        <v>45107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Expat Croatia CROBEX UCITS ETF</v>
      </c>
      <c r="B128" s="446">
        <f t="shared" si="13"/>
        <v>0</v>
      </c>
      <c r="C128" s="447">
        <f t="shared" si="14"/>
        <v>45107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Expat Croatia CROBEX UCITS ETF</v>
      </c>
      <c r="B129" s="446">
        <f t="shared" si="13"/>
        <v>0</v>
      </c>
      <c r="C129" s="447">
        <f t="shared" si="14"/>
        <v>45107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Expat Croatia CROBEX UCITS ETF</v>
      </c>
      <c r="B130" s="446">
        <f t="shared" si="13"/>
        <v>0</v>
      </c>
      <c r="C130" s="447">
        <f t="shared" si="14"/>
        <v>45107</v>
      </c>
      <c r="D130" s="448" t="s">
        <v>850</v>
      </c>
      <c r="E130" s="451" t="s">
        <v>970</v>
      </c>
      <c r="F130" s="446" t="s">
        <v>1367</v>
      </c>
      <c r="G130" s="450">
        <f>'3-OPP'!E35</f>
        <v>0</v>
      </c>
    </row>
    <row r="131" spans="1:7" ht="31.5">
      <c r="A131" s="445" t="str">
        <f t="shared" si="12"/>
        <v>Expat Croatia CROBEX UCITS ETF</v>
      </c>
      <c r="B131" s="446">
        <f t="shared" si="13"/>
        <v>0</v>
      </c>
      <c r="C131" s="447">
        <f t="shared" si="14"/>
        <v>45107</v>
      </c>
      <c r="D131" s="454" t="s">
        <v>851</v>
      </c>
      <c r="E131" s="449" t="s">
        <v>148</v>
      </c>
      <c r="F131" s="446" t="s">
        <v>1367</v>
      </c>
      <c r="G131" s="450">
        <f>'3-OPP'!E36</f>
        <v>0</v>
      </c>
    </row>
    <row r="132" spans="1:7" ht="31.5">
      <c r="A132" s="445" t="str">
        <f t="shared" si="12"/>
        <v>Expat Croatia CROBEX UCITS ETF</v>
      </c>
      <c r="B132" s="446">
        <f t="shared" si="13"/>
        <v>0</v>
      </c>
      <c r="C132" s="447">
        <f t="shared" si="14"/>
        <v>45107</v>
      </c>
      <c r="D132" s="454" t="s">
        <v>852</v>
      </c>
      <c r="E132" s="449" t="s">
        <v>62</v>
      </c>
      <c r="F132" s="446" t="s">
        <v>1367</v>
      </c>
      <c r="G132" s="450">
        <f>'3-OPP'!E37</f>
        <v>5050</v>
      </c>
    </row>
    <row r="133" spans="1:7" ht="31.5">
      <c r="A133" s="445" t="str">
        <f t="shared" si="12"/>
        <v>Expat Croatia CROBEX UCITS ETF</v>
      </c>
      <c r="B133" s="446">
        <f t="shared" si="13"/>
        <v>0</v>
      </c>
      <c r="C133" s="447">
        <f t="shared" si="14"/>
        <v>45107</v>
      </c>
      <c r="D133" s="454" t="s">
        <v>853</v>
      </c>
      <c r="E133" s="449" t="s">
        <v>982</v>
      </c>
      <c r="F133" s="446" t="s">
        <v>1367</v>
      </c>
      <c r="G133" s="450">
        <f>'3-OPP'!E38</f>
        <v>491</v>
      </c>
    </row>
    <row r="134" spans="1:7" ht="31.5">
      <c r="A134" s="445" t="str">
        <f t="shared" si="12"/>
        <v>Expat Croatia CROBEX UCITS ETF</v>
      </c>
      <c r="B134" s="446">
        <f t="shared" si="13"/>
        <v>0</v>
      </c>
      <c r="C134" s="447">
        <f t="shared" si="14"/>
        <v>45107</v>
      </c>
      <c r="D134" s="454" t="s">
        <v>854</v>
      </c>
      <c r="E134" s="449" t="s">
        <v>983</v>
      </c>
      <c r="F134" s="446" t="s">
        <v>1367</v>
      </c>
      <c r="G134" s="450">
        <f>'3-OPP'!E39</f>
        <v>5541</v>
      </c>
    </row>
    <row r="135" spans="1:7" ht="15.75">
      <c r="A135" s="445" t="str">
        <f t="shared" si="12"/>
        <v>Expat Croatia CROBEX UCITS ETF</v>
      </c>
      <c r="B135" s="446">
        <f t="shared" si="13"/>
        <v>0</v>
      </c>
      <c r="C135" s="447">
        <f t="shared" si="14"/>
        <v>45107</v>
      </c>
      <c r="D135" s="448" t="s">
        <v>855</v>
      </c>
      <c r="E135" s="452" t="s">
        <v>91</v>
      </c>
      <c r="F135" s="446" t="s">
        <v>1367</v>
      </c>
      <c r="G135" s="450">
        <f>'3-OPP'!E40</f>
        <v>5541</v>
      </c>
    </row>
    <row r="136" spans="1:7" ht="31.5">
      <c r="A136" s="433" t="str">
        <f t="shared" si="12"/>
        <v>Expat Croatia CROBEX UCITS ETF</v>
      </c>
      <c r="B136" s="434">
        <f t="shared" si="13"/>
        <v>0</v>
      </c>
      <c r="C136" s="435">
        <f t="shared" si="14"/>
        <v>45107</v>
      </c>
      <c r="D136" s="455" t="s">
        <v>856</v>
      </c>
      <c r="E136" s="456" t="s">
        <v>95</v>
      </c>
      <c r="F136" s="434" t="s">
        <v>1368</v>
      </c>
      <c r="G136" s="438">
        <f>'4-OSK'!I13</f>
        <v>0</v>
      </c>
    </row>
    <row r="137" spans="1:7" ht="31.5">
      <c r="A137" s="433" t="str">
        <f t="shared" si="12"/>
        <v>Expat Croatia CROBEX UCITS ETF</v>
      </c>
      <c r="B137" s="434">
        <f t="shared" si="13"/>
        <v>0</v>
      </c>
      <c r="C137" s="435">
        <f t="shared" si="14"/>
        <v>45107</v>
      </c>
      <c r="D137" s="455" t="s">
        <v>857</v>
      </c>
      <c r="E137" s="456" t="s">
        <v>49</v>
      </c>
      <c r="F137" s="434" t="s">
        <v>1368</v>
      </c>
      <c r="G137" s="438">
        <f>'4-OSK'!I14</f>
        <v>222313</v>
      </c>
    </row>
    <row r="138" spans="1:7" ht="31.5">
      <c r="A138" s="433" t="str">
        <f t="shared" si="12"/>
        <v>Expat Croatia CROBEX UCITS ETF</v>
      </c>
      <c r="B138" s="434">
        <f t="shared" si="13"/>
        <v>0</v>
      </c>
      <c r="C138" s="435">
        <f t="shared" si="14"/>
        <v>45107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Expat Croatia CROBEX UCITS ETF</v>
      </c>
      <c r="B139" s="434">
        <f t="shared" si="13"/>
        <v>0</v>
      </c>
      <c r="C139" s="435">
        <f t="shared" si="14"/>
        <v>45107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Expat Croatia CROBEX UCITS ETF</v>
      </c>
      <c r="B140" s="434">
        <f t="shared" si="13"/>
        <v>0</v>
      </c>
      <c r="C140" s="435">
        <f t="shared" si="14"/>
        <v>45107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Expat Croatia CROBEX UCITS ETF</v>
      </c>
      <c r="B141" s="434">
        <f t="shared" si="13"/>
        <v>0</v>
      </c>
      <c r="C141" s="435">
        <f t="shared" si="14"/>
        <v>45107</v>
      </c>
      <c r="D141" s="455" t="s">
        <v>861</v>
      </c>
      <c r="E141" s="456" t="s">
        <v>51</v>
      </c>
      <c r="F141" s="434" t="s">
        <v>1368</v>
      </c>
      <c r="G141" s="438">
        <f>'4-OSK'!I18</f>
        <v>222313</v>
      </c>
    </row>
    <row r="142" spans="1:7" ht="31.5">
      <c r="A142" s="433" t="str">
        <f aca="true" t="shared" si="15" ref="A142:A155">dfName</f>
        <v>Expat Croatia CROBEX UCITS ETF</v>
      </c>
      <c r="B142" s="434">
        <f aca="true" t="shared" si="16" ref="B142:B155">dfRG</f>
        <v>0</v>
      </c>
      <c r="C142" s="435">
        <f aca="true" t="shared" si="17" ref="C142:C155">EndDate</f>
        <v>45107</v>
      </c>
      <c r="D142" s="455" t="s">
        <v>862</v>
      </c>
      <c r="E142" s="456" t="s">
        <v>149</v>
      </c>
      <c r="F142" s="434" t="s">
        <v>1368</v>
      </c>
      <c r="G142" s="438">
        <f>'4-OSK'!I19</f>
        <v>-1565</v>
      </c>
    </row>
    <row r="143" spans="1:7" ht="31.5">
      <c r="A143" s="433" t="str">
        <f t="shared" si="15"/>
        <v>Expat Croatia CROBEX UCITS ETF</v>
      </c>
      <c r="B143" s="434">
        <f t="shared" si="16"/>
        <v>0</v>
      </c>
      <c r="C143" s="435">
        <f t="shared" si="17"/>
        <v>45107</v>
      </c>
      <c r="D143" s="455" t="s">
        <v>863</v>
      </c>
      <c r="E143" s="457" t="s">
        <v>225</v>
      </c>
      <c r="F143" s="434" t="s">
        <v>1368</v>
      </c>
      <c r="G143" s="438">
        <f>'4-OSK'!I20</f>
        <v>42359</v>
      </c>
    </row>
    <row r="144" spans="1:7" ht="31.5">
      <c r="A144" s="433" t="str">
        <f t="shared" si="15"/>
        <v>Expat Croatia CROBEX UCITS ETF</v>
      </c>
      <c r="B144" s="434">
        <f t="shared" si="16"/>
        <v>0</v>
      </c>
      <c r="C144" s="435">
        <f t="shared" si="17"/>
        <v>45107</v>
      </c>
      <c r="D144" s="455" t="s">
        <v>864</v>
      </c>
      <c r="E144" s="457" t="s">
        <v>226</v>
      </c>
      <c r="F144" s="434" t="s">
        <v>1368</v>
      </c>
      <c r="G144" s="438">
        <f>'4-OSK'!I21</f>
        <v>-43924</v>
      </c>
    </row>
    <row r="145" spans="1:7" ht="31.5">
      <c r="A145" s="433" t="str">
        <f t="shared" si="15"/>
        <v>Expat Croatia CROBEX UCITS ETF</v>
      </c>
      <c r="B145" s="434">
        <f t="shared" si="16"/>
        <v>0</v>
      </c>
      <c r="C145" s="435">
        <f t="shared" si="17"/>
        <v>45107</v>
      </c>
      <c r="D145" s="455" t="s">
        <v>865</v>
      </c>
      <c r="E145" s="456" t="s">
        <v>52</v>
      </c>
      <c r="F145" s="434" t="s">
        <v>1368</v>
      </c>
      <c r="G145" s="438">
        <f>'4-OSK'!I22</f>
        <v>41242</v>
      </c>
    </row>
    <row r="146" spans="1:7" ht="31.5">
      <c r="A146" s="433" t="str">
        <f t="shared" si="15"/>
        <v>Expat Croatia CROBEX UCITS ETF</v>
      </c>
      <c r="B146" s="434">
        <f t="shared" si="16"/>
        <v>0</v>
      </c>
      <c r="C146" s="435">
        <f t="shared" si="17"/>
        <v>45107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Expat Croatia CROBEX UCITS ETF</v>
      </c>
      <c r="B147" s="434">
        <f t="shared" si="16"/>
        <v>0</v>
      </c>
      <c r="C147" s="435">
        <f t="shared" si="17"/>
        <v>45107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Expat Croatia CROBEX UCITS ETF</v>
      </c>
      <c r="B148" s="434">
        <f t="shared" si="16"/>
        <v>0</v>
      </c>
      <c r="C148" s="435">
        <f t="shared" si="17"/>
        <v>45107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Expat Croatia CROBEX UCITS ETF</v>
      </c>
      <c r="B149" s="434">
        <f t="shared" si="16"/>
        <v>0</v>
      </c>
      <c r="C149" s="435">
        <f t="shared" si="17"/>
        <v>45107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Expat Croatia CROBEX UCITS ETF</v>
      </c>
      <c r="B150" s="434">
        <f t="shared" si="16"/>
        <v>0</v>
      </c>
      <c r="C150" s="435">
        <f t="shared" si="17"/>
        <v>45107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Expat Croatia CROBEX UCITS ETF</v>
      </c>
      <c r="B151" s="434">
        <f t="shared" si="16"/>
        <v>0</v>
      </c>
      <c r="C151" s="435">
        <f t="shared" si="17"/>
        <v>45107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Expat Croatia CROBEX UCITS ETF</v>
      </c>
      <c r="B152" s="434">
        <f t="shared" si="16"/>
        <v>0</v>
      </c>
      <c r="C152" s="435">
        <f t="shared" si="17"/>
        <v>45107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Expat Croatia CROBEX UCITS ETF</v>
      </c>
      <c r="B153" s="434">
        <f t="shared" si="16"/>
        <v>0</v>
      </c>
      <c r="C153" s="435">
        <f t="shared" si="17"/>
        <v>45107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Expat Croatia CROBEX UCITS ETF</v>
      </c>
      <c r="B154" s="434">
        <f t="shared" si="16"/>
        <v>0</v>
      </c>
      <c r="C154" s="435">
        <f t="shared" si="17"/>
        <v>45107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Expat Croatia CROBEX UCITS ETF</v>
      </c>
      <c r="B155" s="434">
        <f t="shared" si="16"/>
        <v>0</v>
      </c>
      <c r="C155" s="435">
        <f t="shared" si="17"/>
        <v>45107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201">dfName</f>
        <v>Expat Croatia CROBEX UCITS ETF</v>
      </c>
      <c r="B157" s="434">
        <f aca="true" t="shared" si="19" ref="B157:B201">dfRG</f>
        <v>0</v>
      </c>
      <c r="C157" s="435">
        <f aca="true" t="shared" si="20" ref="C157:C201">EndDate</f>
        <v>45107</v>
      </c>
      <c r="D157" s="455" t="s">
        <v>865</v>
      </c>
      <c r="E157" s="456" t="s">
        <v>55</v>
      </c>
      <c r="F157" s="434" t="s">
        <v>1368</v>
      </c>
      <c r="G157" s="438">
        <f>'4-OSK'!I34</f>
        <v>261990</v>
      </c>
    </row>
    <row r="158" spans="1:7" ht="31.5">
      <c r="A158" s="433" t="str">
        <f t="shared" si="18"/>
        <v>Expat Croatia CROBEX UCITS ETF</v>
      </c>
      <c r="B158" s="434">
        <f t="shared" si="19"/>
        <v>0</v>
      </c>
      <c r="C158" s="435">
        <f t="shared" si="20"/>
        <v>45107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Expat Croatia CROBEX UCITS ETF</v>
      </c>
      <c r="B159" s="434">
        <f t="shared" si="19"/>
        <v>0</v>
      </c>
      <c r="C159" s="435">
        <f t="shared" si="20"/>
        <v>45107</v>
      </c>
      <c r="D159" s="455" t="s">
        <v>878</v>
      </c>
      <c r="E159" s="456" t="s">
        <v>56</v>
      </c>
      <c r="F159" s="434" t="s">
        <v>1368</v>
      </c>
      <c r="G159" s="438">
        <f>'4-OSK'!I36</f>
        <v>261990</v>
      </c>
    </row>
    <row r="160" spans="1:7" ht="15.75">
      <c r="A160" s="474" t="str">
        <f t="shared" si="18"/>
        <v>Expat Croatia CROBEX UCITS ETF</v>
      </c>
      <c r="B160" s="475">
        <f t="shared" si="19"/>
        <v>0</v>
      </c>
      <c r="C160" s="476">
        <f t="shared" si="20"/>
        <v>45107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EUR</v>
      </c>
    </row>
    <row r="161" spans="1:7" ht="15.75">
      <c r="A161" s="474" t="str">
        <f t="shared" si="18"/>
        <v>Expat Croatia CROBEX UCITS ETF</v>
      </c>
      <c r="B161" s="475">
        <f t="shared" si="19"/>
        <v>0</v>
      </c>
      <c r="C161" s="476">
        <f t="shared" si="20"/>
        <v>45107</v>
      </c>
      <c r="D161" s="572" t="s">
        <v>1396</v>
      </c>
      <c r="E161" s="573" t="s">
        <v>1374</v>
      </c>
      <c r="F161" s="475" t="s">
        <v>1409</v>
      </c>
      <c r="G161" s="604">
        <f>'5-DI'!D12</f>
        <v>170000</v>
      </c>
    </row>
    <row r="162" spans="1:7" ht="15.75">
      <c r="A162" s="474" t="str">
        <f t="shared" si="18"/>
        <v>Expat Croatia CROBEX UCITS ETF</v>
      </c>
      <c r="B162" s="475">
        <f t="shared" si="19"/>
        <v>0</v>
      </c>
      <c r="C162" s="476">
        <f t="shared" si="20"/>
        <v>45107</v>
      </c>
      <c r="D162" s="572" t="s">
        <v>1397</v>
      </c>
      <c r="E162" s="574" t="s">
        <v>1373</v>
      </c>
      <c r="F162" s="475" t="s">
        <v>1409</v>
      </c>
      <c r="G162" s="604">
        <f>'5-DI'!D13</f>
        <v>170000</v>
      </c>
    </row>
    <row r="163" spans="1:7" ht="15.75">
      <c r="A163" s="474" t="str">
        <f t="shared" si="18"/>
        <v>Expat Croatia CROBEX UCITS ETF</v>
      </c>
      <c r="B163" s="475">
        <f t="shared" si="19"/>
        <v>0</v>
      </c>
      <c r="C163" s="476">
        <f t="shared" si="20"/>
        <v>45107</v>
      </c>
      <c r="D163" s="572" t="s">
        <v>1398</v>
      </c>
      <c r="E163" s="575" t="s">
        <v>1386</v>
      </c>
      <c r="F163" s="475" t="s">
        <v>1409</v>
      </c>
      <c r="G163" s="604">
        <f>'5-DI'!D14</f>
        <v>30000</v>
      </c>
    </row>
    <row r="164" spans="1:7" ht="31.5">
      <c r="A164" s="474" t="str">
        <f t="shared" si="18"/>
        <v>Expat Croatia CROBEX UCITS ETF</v>
      </c>
      <c r="B164" s="475">
        <f t="shared" si="19"/>
        <v>0</v>
      </c>
      <c r="C164" s="476">
        <f t="shared" si="20"/>
        <v>45107</v>
      </c>
      <c r="D164" s="572" t="s">
        <v>1399</v>
      </c>
      <c r="E164" s="575" t="s">
        <v>1388</v>
      </c>
      <c r="F164" s="475" t="s">
        <v>1409</v>
      </c>
      <c r="G164" s="605">
        <f>'5-DI'!D15</f>
        <v>42359.36614</v>
      </c>
    </row>
    <row r="165" spans="1:7" ht="15.75">
      <c r="A165" s="474" t="str">
        <f t="shared" si="18"/>
        <v>Expat Croatia CROBEX UCITS ETF</v>
      </c>
      <c r="B165" s="475">
        <f t="shared" si="19"/>
        <v>0</v>
      </c>
      <c r="C165" s="476">
        <f t="shared" si="20"/>
        <v>45107</v>
      </c>
      <c r="D165" s="572" t="s">
        <v>1400</v>
      </c>
      <c r="E165" s="575" t="s">
        <v>1387</v>
      </c>
      <c r="F165" s="475" t="s">
        <v>1409</v>
      </c>
      <c r="G165" s="604">
        <f>'5-DI'!D16</f>
        <v>30000</v>
      </c>
    </row>
    <row r="166" spans="1:7" ht="31.5">
      <c r="A166" s="474" t="str">
        <f t="shared" si="18"/>
        <v>Expat Croatia CROBEX UCITS ETF</v>
      </c>
      <c r="B166" s="475">
        <f t="shared" si="19"/>
        <v>0</v>
      </c>
      <c r="C166" s="476">
        <f t="shared" si="20"/>
        <v>45107</v>
      </c>
      <c r="D166" s="572" t="s">
        <v>1401</v>
      </c>
      <c r="E166" s="575" t="s">
        <v>1389</v>
      </c>
      <c r="F166" s="475" t="s">
        <v>1409</v>
      </c>
      <c r="G166" s="605">
        <f>'5-DI'!D17</f>
        <v>43924.03014</v>
      </c>
    </row>
    <row r="167" spans="1:7" ht="31.5">
      <c r="A167" s="474" t="str">
        <f t="shared" si="18"/>
        <v>Expat Croatia CROBEX UCITS ETF</v>
      </c>
      <c r="B167" s="475">
        <f t="shared" si="19"/>
        <v>0</v>
      </c>
      <c r="C167" s="476">
        <f t="shared" si="20"/>
        <v>45107</v>
      </c>
      <c r="D167" s="572" t="s">
        <v>1402</v>
      </c>
      <c r="E167" s="575" t="s">
        <v>1390</v>
      </c>
      <c r="F167" s="475" t="s">
        <v>1409</v>
      </c>
      <c r="G167" s="604">
        <f>'5-DI'!D18</f>
        <v>0.6686</v>
      </c>
    </row>
    <row r="168" spans="1:7" ht="31.5">
      <c r="A168" s="474" t="str">
        <f t="shared" si="18"/>
        <v>Expat Croatia CROBEX UCITS ETF</v>
      </c>
      <c r="B168" s="475">
        <f t="shared" si="19"/>
        <v>0</v>
      </c>
      <c r="C168" s="476">
        <f t="shared" si="20"/>
        <v>45107</v>
      </c>
      <c r="D168" s="572" t="s">
        <v>1403</v>
      </c>
      <c r="E168" s="575" t="s">
        <v>1391</v>
      </c>
      <c r="F168" s="475" t="s">
        <v>1409</v>
      </c>
      <c r="G168" s="604">
        <f>'5-DI'!D19</f>
        <v>0.788</v>
      </c>
    </row>
    <row r="169" spans="1:7" ht="31.5">
      <c r="A169" s="474" t="str">
        <f t="shared" si="18"/>
        <v>Expat Croatia CROBEX UCITS ETF</v>
      </c>
      <c r="B169" s="475">
        <f t="shared" si="19"/>
        <v>0</v>
      </c>
      <c r="C169" s="476">
        <f t="shared" si="20"/>
        <v>45107</v>
      </c>
      <c r="D169" s="572" t="s">
        <v>1404</v>
      </c>
      <c r="E169" s="575" t="s">
        <v>1482</v>
      </c>
      <c r="F169" s="475" t="s">
        <v>1409</v>
      </c>
      <c r="G169" s="605">
        <f>'5-DI'!D20</f>
        <v>257882.50617012192</v>
      </c>
    </row>
    <row r="170" spans="1:7" ht="31.5">
      <c r="A170" s="474" t="str">
        <f t="shared" si="18"/>
        <v>Expat Croatia CROBEX UCITS ETF</v>
      </c>
      <c r="B170" s="475">
        <f t="shared" si="19"/>
        <v>0</v>
      </c>
      <c r="C170" s="476">
        <f t="shared" si="20"/>
        <v>45107</v>
      </c>
      <c r="D170" s="572" t="s">
        <v>1484</v>
      </c>
      <c r="E170" s="575" t="s">
        <v>1483</v>
      </c>
      <c r="F170" s="475" t="s">
        <v>1409</v>
      </c>
      <c r="G170" s="604">
        <f>'5-DI'!D21</f>
        <v>131853.23170731706</v>
      </c>
    </row>
    <row r="171" spans="1:7" ht="15.75">
      <c r="A171" s="474" t="str">
        <f t="shared" si="18"/>
        <v>Expat Croatia CROBEX UCITS ETF</v>
      </c>
      <c r="B171" s="475">
        <f t="shared" si="19"/>
        <v>0</v>
      </c>
      <c r="C171" s="476">
        <f t="shared" si="20"/>
        <v>45107</v>
      </c>
      <c r="D171" s="572" t="s">
        <v>1405</v>
      </c>
      <c r="E171" s="576" t="s">
        <v>1392</v>
      </c>
      <c r="F171" s="475" t="s">
        <v>1409</v>
      </c>
      <c r="G171" s="606">
        <f>'5-DI'!D22</f>
        <v>1279</v>
      </c>
    </row>
    <row r="172" spans="1:7" ht="15.75">
      <c r="A172" s="474" t="str">
        <f t="shared" si="18"/>
        <v>Expat Croatia CROBEX UCITS ETF</v>
      </c>
      <c r="B172" s="475">
        <f t="shared" si="19"/>
        <v>0</v>
      </c>
      <c r="C172" s="476">
        <f t="shared" si="20"/>
        <v>45107</v>
      </c>
      <c r="D172" s="572" t="s">
        <v>1407</v>
      </c>
      <c r="E172" s="576" t="s">
        <v>1393</v>
      </c>
      <c r="F172" s="475" t="s">
        <v>1409</v>
      </c>
      <c r="G172" s="606">
        <f>'5-DI'!D23</f>
        <v>3239</v>
      </c>
    </row>
    <row r="173" spans="1:7" ht="15.75">
      <c r="A173" s="474" t="str">
        <f t="shared" si="18"/>
        <v>Expat Croatia CROBEX UCITS ETF</v>
      </c>
      <c r="B173" s="475">
        <f t="shared" si="19"/>
        <v>0</v>
      </c>
      <c r="C173" s="476">
        <f t="shared" si="20"/>
        <v>45107</v>
      </c>
      <c r="D173" s="572" t="s">
        <v>1447</v>
      </c>
      <c r="E173" s="576" t="s">
        <v>1394</v>
      </c>
      <c r="F173" s="475" t="s">
        <v>1409</v>
      </c>
      <c r="G173" s="606">
        <f>'5-DI'!D24</f>
        <v>125</v>
      </c>
    </row>
    <row r="174" spans="1:7" ht="15.75">
      <c r="A174" s="474" t="str">
        <f t="shared" si="18"/>
        <v>Expat Croatia CROBEX UCITS ETF</v>
      </c>
      <c r="B174" s="475">
        <f t="shared" si="19"/>
        <v>0</v>
      </c>
      <c r="C174" s="476">
        <f t="shared" si="20"/>
        <v>45107</v>
      </c>
      <c r="D174" s="572" t="s">
        <v>1448</v>
      </c>
      <c r="E174" s="576" t="s">
        <v>1443</v>
      </c>
      <c r="F174" s="475" t="s">
        <v>1409</v>
      </c>
      <c r="G174" s="607">
        <f>'5-DI'!D25</f>
        <v>0.17858211187556097</v>
      </c>
    </row>
    <row r="175" spans="1:7" ht="15.75">
      <c r="A175" s="474" t="str">
        <f t="shared" si="18"/>
        <v>Expat Croatia CROBEX UCITS ETF</v>
      </c>
      <c r="B175" s="475">
        <f t="shared" si="19"/>
        <v>0</v>
      </c>
      <c r="C175" s="476">
        <f t="shared" si="20"/>
        <v>45107</v>
      </c>
      <c r="D175" s="572" t="s">
        <v>1449</v>
      </c>
      <c r="E175" s="576" t="s">
        <v>1444</v>
      </c>
      <c r="F175" s="475" t="s">
        <v>1409</v>
      </c>
      <c r="G175" s="607">
        <f>'5-DI'!D26</f>
        <v>-0.0430836127332308</v>
      </c>
    </row>
    <row r="176" spans="1:7" ht="15.75">
      <c r="A176" s="474" t="str">
        <f t="shared" si="18"/>
        <v>Expat Croatia CROBEX UCITS ETF</v>
      </c>
      <c r="B176" s="475">
        <f t="shared" si="19"/>
        <v>0</v>
      </c>
      <c r="C176" s="476">
        <f t="shared" si="20"/>
        <v>45107</v>
      </c>
      <c r="D176" s="572" t="s">
        <v>1450</v>
      </c>
      <c r="E176" s="576" t="s">
        <v>1445</v>
      </c>
      <c r="F176" s="475" t="s">
        <v>1409</v>
      </c>
      <c r="G176" s="607">
        <f>'5-DI'!D27</f>
        <v>0.17858211187556097</v>
      </c>
    </row>
    <row r="177" spans="1:7" ht="15.75">
      <c r="A177" s="474" t="str">
        <f t="shared" si="18"/>
        <v>Expat Croatia CROBEX UCITS ETF</v>
      </c>
      <c r="B177" s="475">
        <f t="shared" si="19"/>
        <v>0</v>
      </c>
      <c r="C177" s="476">
        <f t="shared" si="20"/>
        <v>45107</v>
      </c>
      <c r="D177" s="572" t="s">
        <v>1479</v>
      </c>
      <c r="E177" s="576" t="s">
        <v>1446</v>
      </c>
      <c r="F177" s="475" t="s">
        <v>1409</v>
      </c>
      <c r="G177" s="607">
        <f>'5-DI'!D28</f>
        <v>0.0636</v>
      </c>
    </row>
    <row r="178" spans="1:7" ht="31.5">
      <c r="A178" s="445" t="str">
        <f t="shared" si="18"/>
        <v>Expat Croatia CROBEX UCITS ETF</v>
      </c>
      <c r="B178" s="446">
        <f t="shared" si="19"/>
        <v>0</v>
      </c>
      <c r="C178" s="447">
        <f t="shared" si="20"/>
        <v>45107</v>
      </c>
      <c r="D178" s="458" t="s">
        <v>880</v>
      </c>
      <c r="E178" s="459" t="s">
        <v>152</v>
      </c>
      <c r="F178" s="446" t="s">
        <v>1369</v>
      </c>
      <c r="G178" s="450">
        <f>'6-NNA'!Q12</f>
        <v>0</v>
      </c>
    </row>
    <row r="179" spans="1:7" ht="31.5">
      <c r="A179" s="445" t="str">
        <f t="shared" si="18"/>
        <v>Expat Croatia CROBEX UCITS ETF</v>
      </c>
      <c r="B179" s="446">
        <f t="shared" si="19"/>
        <v>0</v>
      </c>
      <c r="C179" s="447">
        <f t="shared" si="20"/>
        <v>45107</v>
      </c>
      <c r="D179" s="458" t="s">
        <v>881</v>
      </c>
      <c r="E179" s="460" t="s">
        <v>110</v>
      </c>
      <c r="F179" s="446" t="s">
        <v>1369</v>
      </c>
      <c r="G179" s="450">
        <f>'6-NNA'!Q13</f>
        <v>0</v>
      </c>
    </row>
    <row r="180" spans="1:7" ht="31.5">
      <c r="A180" s="445" t="str">
        <f t="shared" si="18"/>
        <v>Expat Croatia CROBEX UCITS ETF</v>
      </c>
      <c r="B180" s="446">
        <f t="shared" si="19"/>
        <v>0</v>
      </c>
      <c r="C180" s="447">
        <f t="shared" si="20"/>
        <v>45107</v>
      </c>
      <c r="D180" s="461" t="s">
        <v>882</v>
      </c>
      <c r="E180" s="462" t="s">
        <v>108</v>
      </c>
      <c r="F180" s="446" t="s">
        <v>1369</v>
      </c>
      <c r="G180" s="450">
        <f>'6-NNA'!Q14</f>
        <v>0</v>
      </c>
    </row>
    <row r="181" spans="1:7" ht="31.5">
      <c r="A181" s="445" t="str">
        <f t="shared" si="18"/>
        <v>Expat Croatia CROBEX UCITS ETF</v>
      </c>
      <c r="B181" s="446">
        <f t="shared" si="19"/>
        <v>0</v>
      </c>
      <c r="C181" s="447">
        <f t="shared" si="20"/>
        <v>45107</v>
      </c>
      <c r="D181" s="458" t="s">
        <v>883</v>
      </c>
      <c r="E181" s="460" t="s">
        <v>111</v>
      </c>
      <c r="F181" s="446" t="s">
        <v>1369</v>
      </c>
      <c r="G181" s="450">
        <f>'6-NNA'!Q15</f>
        <v>0</v>
      </c>
    </row>
    <row r="182" spans="1:7" ht="31.5">
      <c r="A182" s="445" t="str">
        <f t="shared" si="18"/>
        <v>Expat Croatia CROBEX UCITS ETF</v>
      </c>
      <c r="B182" s="446">
        <f t="shared" si="19"/>
        <v>0</v>
      </c>
      <c r="C182" s="447">
        <f t="shared" si="20"/>
        <v>45107</v>
      </c>
      <c r="D182" s="458" t="s">
        <v>884</v>
      </c>
      <c r="E182" s="460" t="s">
        <v>10</v>
      </c>
      <c r="F182" s="446" t="s">
        <v>1369</v>
      </c>
      <c r="G182" s="450">
        <f>'6-NNA'!Q16</f>
        <v>0</v>
      </c>
    </row>
    <row r="183" spans="1:7" ht="31.5">
      <c r="A183" s="445" t="str">
        <f t="shared" si="18"/>
        <v>Expat Croatia CROBEX UCITS ETF</v>
      </c>
      <c r="B183" s="446">
        <f t="shared" si="19"/>
        <v>0</v>
      </c>
      <c r="C183" s="447">
        <f t="shared" si="20"/>
        <v>45107</v>
      </c>
      <c r="D183" s="458" t="s">
        <v>885</v>
      </c>
      <c r="E183" s="459" t="s">
        <v>153</v>
      </c>
      <c r="F183" s="446" t="s">
        <v>1369</v>
      </c>
      <c r="G183" s="450">
        <f>'6-NNA'!Q17</f>
        <v>0</v>
      </c>
    </row>
    <row r="184" spans="1:7" ht="15.75">
      <c r="A184" s="445" t="str">
        <f t="shared" si="18"/>
        <v>Expat Croatia CROBEX UCITS ETF</v>
      </c>
      <c r="B184" s="446">
        <f t="shared" si="19"/>
        <v>0</v>
      </c>
      <c r="C184" s="447">
        <f t="shared" si="20"/>
        <v>45107</v>
      </c>
      <c r="D184" s="463" t="s">
        <v>886</v>
      </c>
      <c r="E184" s="464" t="s">
        <v>1370</v>
      </c>
      <c r="F184" s="446" t="s">
        <v>1369</v>
      </c>
      <c r="G184" s="450">
        <f>'6-NNA'!Q18</f>
        <v>0</v>
      </c>
    </row>
    <row r="185" spans="1:7" ht="15.75">
      <c r="A185" s="465" t="str">
        <f t="shared" si="18"/>
        <v>Expat Croatia CROBEX UCITS ETF</v>
      </c>
      <c r="B185" s="466">
        <f t="shared" si="19"/>
        <v>0</v>
      </c>
      <c r="C185" s="467">
        <f t="shared" si="20"/>
        <v>45107</v>
      </c>
      <c r="D185" s="468"/>
      <c r="E185" s="469" t="s">
        <v>85</v>
      </c>
      <c r="F185" s="466" t="s">
        <v>1371</v>
      </c>
      <c r="G185" s="470" t="str">
        <f>'7-RP'!C12</f>
        <v> </v>
      </c>
    </row>
    <row r="186" spans="1:7" ht="15.75">
      <c r="A186" s="465" t="str">
        <f t="shared" si="18"/>
        <v>Expat Croatia CROBEX UCITS ETF</v>
      </c>
      <c r="B186" s="466">
        <f t="shared" si="19"/>
        <v>0</v>
      </c>
      <c r="C186" s="467">
        <f t="shared" si="20"/>
        <v>45107</v>
      </c>
      <c r="D186" s="471" t="s">
        <v>887</v>
      </c>
      <c r="E186" s="472" t="s">
        <v>154</v>
      </c>
      <c r="F186" s="466" t="s">
        <v>1371</v>
      </c>
      <c r="G186" s="470">
        <f>'7-RP'!C13</f>
        <v>0</v>
      </c>
    </row>
    <row r="187" spans="1:7" ht="15.75">
      <c r="A187" s="465" t="str">
        <f t="shared" si="18"/>
        <v>Expat Croatia CROBEX UCITS ETF</v>
      </c>
      <c r="B187" s="466">
        <f t="shared" si="19"/>
        <v>0</v>
      </c>
      <c r="C187" s="467">
        <f t="shared" si="20"/>
        <v>45107</v>
      </c>
      <c r="D187" s="471" t="s">
        <v>888</v>
      </c>
      <c r="E187" s="472" t="s">
        <v>155</v>
      </c>
      <c r="F187" s="466" t="s">
        <v>1371</v>
      </c>
      <c r="G187" s="470">
        <f>'7-RP'!C14</f>
        <v>0</v>
      </c>
    </row>
    <row r="188" spans="1:7" ht="15.75">
      <c r="A188" s="465" t="str">
        <f t="shared" si="18"/>
        <v>Expat Croatia CROBEX UCITS ETF</v>
      </c>
      <c r="B188" s="466">
        <f t="shared" si="19"/>
        <v>0</v>
      </c>
      <c r="C188" s="467">
        <f t="shared" si="20"/>
        <v>45107</v>
      </c>
      <c r="D188" s="471" t="s">
        <v>889</v>
      </c>
      <c r="E188" s="472" t="s">
        <v>156</v>
      </c>
      <c r="F188" s="466" t="s">
        <v>1371</v>
      </c>
      <c r="G188" s="470">
        <f>'7-RP'!C15</f>
        <v>4235</v>
      </c>
    </row>
    <row r="189" spans="1:7" ht="15.75">
      <c r="A189" s="465" t="str">
        <f t="shared" si="18"/>
        <v>Expat Croatia CROBEX UCITS ETF</v>
      </c>
      <c r="B189" s="466">
        <f t="shared" si="19"/>
        <v>0</v>
      </c>
      <c r="C189" s="467">
        <f t="shared" si="20"/>
        <v>45107</v>
      </c>
      <c r="D189" s="471" t="s">
        <v>890</v>
      </c>
      <c r="E189" s="472" t="s">
        <v>157</v>
      </c>
      <c r="F189" s="466" t="s">
        <v>1371</v>
      </c>
      <c r="G189" s="470">
        <f>'7-RP'!C16</f>
        <v>0</v>
      </c>
    </row>
    <row r="190" spans="1:7" ht="15.75">
      <c r="A190" s="465" t="str">
        <f t="shared" si="18"/>
        <v>Expat Croatia CROBEX UCITS ETF</v>
      </c>
      <c r="B190" s="466">
        <f t="shared" si="19"/>
        <v>0</v>
      </c>
      <c r="C190" s="467">
        <f t="shared" si="20"/>
        <v>45107</v>
      </c>
      <c r="D190" s="471" t="s">
        <v>891</v>
      </c>
      <c r="E190" s="473" t="s">
        <v>96</v>
      </c>
      <c r="F190" s="466" t="s">
        <v>1371</v>
      </c>
      <c r="G190" s="470">
        <f>'7-RP'!C17</f>
        <v>0</v>
      </c>
    </row>
    <row r="191" spans="1:7" ht="15.75">
      <c r="A191" s="465" t="str">
        <f t="shared" si="18"/>
        <v>Expat Croatia CROBEX UCITS ETF</v>
      </c>
      <c r="B191" s="466">
        <f t="shared" si="19"/>
        <v>0</v>
      </c>
      <c r="C191" s="467">
        <f t="shared" si="20"/>
        <v>45107</v>
      </c>
      <c r="D191" s="471" t="s">
        <v>892</v>
      </c>
      <c r="E191" s="473" t="s">
        <v>104</v>
      </c>
      <c r="F191" s="466" t="s">
        <v>1371</v>
      </c>
      <c r="G191" s="470">
        <f>'7-RP'!C18</f>
        <v>0</v>
      </c>
    </row>
    <row r="192" spans="1:7" ht="15.75">
      <c r="A192" s="465" t="str">
        <f t="shared" si="18"/>
        <v>Expat Croatia CROBEX UCITS ETF</v>
      </c>
      <c r="B192" s="466">
        <f t="shared" si="19"/>
        <v>0</v>
      </c>
      <c r="C192" s="467">
        <f t="shared" si="20"/>
        <v>45107</v>
      </c>
      <c r="D192" s="471" t="s">
        <v>992</v>
      </c>
      <c r="E192" s="473" t="s">
        <v>10</v>
      </c>
      <c r="F192" s="466" t="s">
        <v>1371</v>
      </c>
      <c r="G192" s="470">
        <f>'7-RP'!C19</f>
        <v>0</v>
      </c>
    </row>
    <row r="193" spans="1:7" ht="31.5">
      <c r="A193" s="465" t="str">
        <f t="shared" si="18"/>
        <v>Expat Croatia CROBEX UCITS ETF</v>
      </c>
      <c r="B193" s="466">
        <f t="shared" si="19"/>
        <v>0</v>
      </c>
      <c r="C193" s="467">
        <f t="shared" si="20"/>
        <v>45107</v>
      </c>
      <c r="D193" s="471" t="s">
        <v>893</v>
      </c>
      <c r="E193" s="472" t="s">
        <v>158</v>
      </c>
      <c r="F193" s="466" t="s">
        <v>1371</v>
      </c>
      <c r="G193" s="470">
        <f>'7-RP'!C20</f>
        <v>0</v>
      </c>
    </row>
    <row r="194" spans="1:7" ht="15.75">
      <c r="A194" s="465" t="str">
        <f t="shared" si="18"/>
        <v>Expat Croatia CROBEX UCITS ETF</v>
      </c>
      <c r="B194" s="466">
        <f t="shared" si="19"/>
        <v>0</v>
      </c>
      <c r="C194" s="467">
        <f t="shared" si="20"/>
        <v>45107</v>
      </c>
      <c r="D194" s="471" t="s">
        <v>894</v>
      </c>
      <c r="E194" s="473" t="s">
        <v>99</v>
      </c>
      <c r="F194" s="466" t="s">
        <v>1371</v>
      </c>
      <c r="G194" s="470">
        <f>'7-RP'!C21</f>
        <v>0</v>
      </c>
    </row>
    <row r="195" spans="1:7" ht="15.75">
      <c r="A195" s="465" t="str">
        <f t="shared" si="18"/>
        <v>Expat Croatia CROBEX UCITS ETF</v>
      </c>
      <c r="B195" s="466">
        <f t="shared" si="19"/>
        <v>0</v>
      </c>
      <c r="C195" s="467">
        <f t="shared" si="20"/>
        <v>45107</v>
      </c>
      <c r="D195" s="471" t="s">
        <v>895</v>
      </c>
      <c r="E195" s="473" t="s">
        <v>97</v>
      </c>
      <c r="F195" s="466" t="s">
        <v>1371</v>
      </c>
      <c r="G195" s="470">
        <f>'7-RP'!C22</f>
        <v>0</v>
      </c>
    </row>
    <row r="196" spans="1:7" ht="15.75">
      <c r="A196" s="465" t="str">
        <f t="shared" si="18"/>
        <v>Expat Croatia CROBEX UCITS ETF</v>
      </c>
      <c r="B196" s="466">
        <f t="shared" si="19"/>
        <v>0</v>
      </c>
      <c r="C196" s="467">
        <f t="shared" si="20"/>
        <v>45107</v>
      </c>
      <c r="D196" s="471" t="s">
        <v>896</v>
      </c>
      <c r="E196" s="473" t="s">
        <v>10</v>
      </c>
      <c r="F196" s="466" t="s">
        <v>1371</v>
      </c>
      <c r="G196" s="470">
        <f>'7-RP'!C23</f>
        <v>0</v>
      </c>
    </row>
    <row r="197" spans="1:7" ht="15.75">
      <c r="A197" s="465" t="str">
        <f t="shared" si="18"/>
        <v>Expat Croatia CROBEX UCITS ETF</v>
      </c>
      <c r="B197" s="466">
        <f t="shared" si="19"/>
        <v>0</v>
      </c>
      <c r="C197" s="467">
        <f t="shared" si="20"/>
        <v>45107</v>
      </c>
      <c r="D197" s="471" t="s">
        <v>897</v>
      </c>
      <c r="E197" s="472" t="s">
        <v>119</v>
      </c>
      <c r="F197" s="466" t="s">
        <v>1371</v>
      </c>
      <c r="G197" s="470">
        <f>'7-RP'!C24</f>
        <v>0</v>
      </c>
    </row>
    <row r="198" spans="1:7" ht="15.75">
      <c r="A198" s="465" t="str">
        <f t="shared" si="18"/>
        <v>Expat Croatia CROBEX UCITS ETF</v>
      </c>
      <c r="B198" s="466">
        <f t="shared" si="19"/>
        <v>0</v>
      </c>
      <c r="C198" s="467">
        <f t="shared" si="20"/>
        <v>45107</v>
      </c>
      <c r="D198" s="471" t="s">
        <v>898</v>
      </c>
      <c r="E198" s="469" t="s">
        <v>71</v>
      </c>
      <c r="F198" s="466" t="s">
        <v>1371</v>
      </c>
      <c r="G198" s="470">
        <f>'7-RP'!C25</f>
        <v>4235</v>
      </c>
    </row>
    <row r="199" spans="1:7" ht="15.75">
      <c r="A199" s="474" t="str">
        <f t="shared" si="18"/>
        <v>Expat Croatia CROBEX UCITS ETF</v>
      </c>
      <c r="B199" s="475">
        <f t="shared" si="19"/>
        <v>0</v>
      </c>
      <c r="C199" s="476">
        <f t="shared" si="20"/>
        <v>45107</v>
      </c>
      <c r="D199" s="477"/>
      <c r="E199" s="478" t="s">
        <v>86</v>
      </c>
      <c r="F199" s="475" t="s">
        <v>1372</v>
      </c>
      <c r="G199" s="479">
        <f>'7-RP'!C31</f>
        <v>0</v>
      </c>
    </row>
    <row r="200" spans="1:7" ht="15.75">
      <c r="A200" s="474" t="str">
        <f t="shared" si="18"/>
        <v>Expat Croatia CROBEX UCITS ETF</v>
      </c>
      <c r="B200" s="475">
        <f t="shared" si="19"/>
        <v>0</v>
      </c>
      <c r="C200" s="476">
        <f t="shared" si="20"/>
        <v>45107</v>
      </c>
      <c r="D200" s="480" t="s">
        <v>899</v>
      </c>
      <c r="E200" s="481" t="s">
        <v>87</v>
      </c>
      <c r="F200" s="475" t="s">
        <v>1372</v>
      </c>
      <c r="G200" s="479">
        <f>'7-RP'!C32</f>
        <v>0</v>
      </c>
    </row>
    <row r="201" spans="1:7" ht="15.75">
      <c r="A201" s="474" t="str">
        <f t="shared" si="18"/>
        <v>Expat Croatia CROBEX UCITS ETF</v>
      </c>
      <c r="B201" s="475">
        <f t="shared" si="19"/>
        <v>0</v>
      </c>
      <c r="C201" s="476">
        <f t="shared" si="20"/>
        <v>45107</v>
      </c>
      <c r="D201" s="480" t="s">
        <v>900</v>
      </c>
      <c r="E201" s="481" t="s">
        <v>911</v>
      </c>
      <c r="F201" s="475" t="s">
        <v>1372</v>
      </c>
      <c r="G201" s="479">
        <f>'7-RP'!C33</f>
        <v>465</v>
      </c>
    </row>
    <row r="202" spans="1:7" ht="15.75">
      <c r="A202" s="474" t="str">
        <f aca="true" t="shared" si="21" ref="A202:A214">dfName</f>
        <v>Expat Croatia CROBEX UCITS ETF</v>
      </c>
      <c r="B202" s="475">
        <f aca="true" t="shared" si="22" ref="B202:B214">dfRG</f>
        <v>0</v>
      </c>
      <c r="C202" s="476">
        <f aca="true" t="shared" si="23" ref="C202:C214">EndDate</f>
        <v>45107</v>
      </c>
      <c r="D202" s="480" t="s">
        <v>901</v>
      </c>
      <c r="E202" s="482" t="s">
        <v>159</v>
      </c>
      <c r="F202" s="475" t="s">
        <v>1372</v>
      </c>
      <c r="G202" s="479">
        <f>'7-RP'!C34</f>
        <v>254</v>
      </c>
    </row>
    <row r="203" spans="1:7" ht="15.75">
      <c r="A203" s="474" t="str">
        <f t="shared" si="21"/>
        <v>Expat Croatia CROBEX UCITS ETF</v>
      </c>
      <c r="B203" s="475">
        <f t="shared" si="22"/>
        <v>0</v>
      </c>
      <c r="C203" s="476">
        <f t="shared" si="23"/>
        <v>45107</v>
      </c>
      <c r="D203" s="480" t="s">
        <v>902</v>
      </c>
      <c r="E203" s="482" t="s">
        <v>98</v>
      </c>
      <c r="F203" s="475" t="s">
        <v>1372</v>
      </c>
      <c r="G203" s="479">
        <f>'7-RP'!C35</f>
        <v>211</v>
      </c>
    </row>
    <row r="204" spans="1:7" ht="15.75">
      <c r="A204" s="474" t="str">
        <f t="shared" si="21"/>
        <v>Expat Croatia CROBEX UCITS ETF</v>
      </c>
      <c r="B204" s="475">
        <f t="shared" si="22"/>
        <v>0</v>
      </c>
      <c r="C204" s="476">
        <f t="shared" si="23"/>
        <v>45107</v>
      </c>
      <c r="D204" s="480" t="s">
        <v>903</v>
      </c>
      <c r="E204" s="482" t="s">
        <v>118</v>
      </c>
      <c r="F204" s="475" t="s">
        <v>1372</v>
      </c>
      <c r="G204" s="479">
        <f>'7-RP'!C36</f>
        <v>0</v>
      </c>
    </row>
    <row r="205" spans="1:7" ht="15.75">
      <c r="A205" s="474" t="str">
        <f t="shared" si="21"/>
        <v>Expat Croatia CROBEX UCITS ETF</v>
      </c>
      <c r="B205" s="475">
        <f t="shared" si="22"/>
        <v>0</v>
      </c>
      <c r="C205" s="476">
        <f t="shared" si="23"/>
        <v>45107</v>
      </c>
      <c r="D205" s="480" t="s">
        <v>904</v>
      </c>
      <c r="E205" s="481" t="s">
        <v>120</v>
      </c>
      <c r="F205" s="475" t="s">
        <v>1372</v>
      </c>
      <c r="G205" s="479">
        <f>'7-RP'!C37</f>
        <v>0</v>
      </c>
    </row>
    <row r="206" spans="1:7" ht="15.75">
      <c r="A206" s="474" t="str">
        <f t="shared" si="21"/>
        <v>Expat Croatia CROBEX UCITS ETF</v>
      </c>
      <c r="B206" s="475">
        <f t="shared" si="22"/>
        <v>0</v>
      </c>
      <c r="C206" s="476">
        <f t="shared" si="23"/>
        <v>45107</v>
      </c>
      <c r="D206" s="480" t="s">
        <v>905</v>
      </c>
      <c r="E206" s="481" t="s">
        <v>139</v>
      </c>
      <c r="F206" s="475" t="s">
        <v>1372</v>
      </c>
      <c r="G206" s="479">
        <f>'7-RP'!C38</f>
        <v>0</v>
      </c>
    </row>
    <row r="207" spans="1:7" ht="15.75">
      <c r="A207" s="474" t="str">
        <f t="shared" si="21"/>
        <v>Expat Croatia CROBEX UCITS ETF</v>
      </c>
      <c r="B207" s="475">
        <f t="shared" si="22"/>
        <v>0</v>
      </c>
      <c r="C207" s="476">
        <f t="shared" si="23"/>
        <v>45107</v>
      </c>
      <c r="D207" s="480" t="s">
        <v>906</v>
      </c>
      <c r="E207" s="481" t="s">
        <v>102</v>
      </c>
      <c r="F207" s="475" t="s">
        <v>1372</v>
      </c>
      <c r="G207" s="479">
        <f>'7-RP'!C39</f>
        <v>0</v>
      </c>
    </row>
    <row r="208" spans="1:7" ht="15.75">
      <c r="A208" s="474" t="str">
        <f t="shared" si="21"/>
        <v>Expat Croatia CROBEX UCITS ETF</v>
      </c>
      <c r="B208" s="475">
        <f t="shared" si="22"/>
        <v>0</v>
      </c>
      <c r="C208" s="476">
        <f t="shared" si="23"/>
        <v>45107</v>
      </c>
      <c r="D208" s="480" t="s">
        <v>907</v>
      </c>
      <c r="E208" s="481" t="s">
        <v>103</v>
      </c>
      <c r="F208" s="475" t="s">
        <v>1372</v>
      </c>
      <c r="G208" s="479">
        <f>'7-RP'!C40</f>
        <v>0</v>
      </c>
    </row>
    <row r="209" spans="1:7" ht="31.5">
      <c r="A209" s="474" t="str">
        <f t="shared" si="21"/>
        <v>Expat Croatia CROBEX UCITS ETF</v>
      </c>
      <c r="B209" s="475">
        <f t="shared" si="22"/>
        <v>0</v>
      </c>
      <c r="C209" s="476">
        <f t="shared" si="23"/>
        <v>45107</v>
      </c>
      <c r="D209" s="480" t="s">
        <v>908</v>
      </c>
      <c r="E209" s="481" t="s">
        <v>993</v>
      </c>
      <c r="F209" s="475" t="s">
        <v>1372</v>
      </c>
      <c r="G209" s="479">
        <f>'7-RP'!C41</f>
        <v>0</v>
      </c>
    </row>
    <row r="210" spans="1:7" ht="31.5">
      <c r="A210" s="474" t="str">
        <f t="shared" si="21"/>
        <v>Expat Croatia CROBEX UCITS ETF</v>
      </c>
      <c r="B210" s="475">
        <f t="shared" si="22"/>
        <v>0</v>
      </c>
      <c r="C210" s="476">
        <f t="shared" si="23"/>
        <v>45107</v>
      </c>
      <c r="D210" s="480" t="s">
        <v>909</v>
      </c>
      <c r="E210" s="481" t="s">
        <v>994</v>
      </c>
      <c r="F210" s="475" t="s">
        <v>1372</v>
      </c>
      <c r="G210" s="479">
        <f>'7-RP'!C42</f>
        <v>0</v>
      </c>
    </row>
    <row r="211" spans="1:7" ht="31.5">
      <c r="A211" s="474" t="str">
        <f t="shared" si="21"/>
        <v>Expat Croatia CROBEX UCITS ETF</v>
      </c>
      <c r="B211" s="475">
        <f t="shared" si="22"/>
        <v>0</v>
      </c>
      <c r="C211" s="476">
        <f t="shared" si="23"/>
        <v>45107</v>
      </c>
      <c r="D211" s="480" t="s">
        <v>913</v>
      </c>
      <c r="E211" s="481" t="s">
        <v>142</v>
      </c>
      <c r="F211" s="475" t="s">
        <v>1372</v>
      </c>
      <c r="G211" s="479">
        <f>'7-RP'!C43</f>
        <v>0</v>
      </c>
    </row>
    <row r="212" spans="1:7" ht="15.75">
      <c r="A212" s="474" t="str">
        <f t="shared" si="21"/>
        <v>Expat Croatia CROBEX UCITS ETF</v>
      </c>
      <c r="B212" s="475">
        <f t="shared" si="22"/>
        <v>0</v>
      </c>
      <c r="C212" s="476">
        <f t="shared" si="23"/>
        <v>45107</v>
      </c>
      <c r="D212" s="480" t="s">
        <v>996</v>
      </c>
      <c r="E212" s="481" t="s">
        <v>995</v>
      </c>
      <c r="F212" s="475" t="s">
        <v>1372</v>
      </c>
      <c r="G212" s="479">
        <f>'7-RP'!C44</f>
        <v>0</v>
      </c>
    </row>
    <row r="213" spans="1:7" ht="15.75">
      <c r="A213" s="474" t="str">
        <f t="shared" si="21"/>
        <v>Expat Croatia CROBEX UCITS ETF</v>
      </c>
      <c r="B213" s="475">
        <f t="shared" si="22"/>
        <v>0</v>
      </c>
      <c r="C213" s="476">
        <f t="shared" si="23"/>
        <v>45107</v>
      </c>
      <c r="D213" s="480" t="s">
        <v>997</v>
      </c>
      <c r="E213" s="482" t="s">
        <v>88</v>
      </c>
      <c r="F213" s="475" t="s">
        <v>1372</v>
      </c>
      <c r="G213" s="479">
        <f>'7-RP'!C45</f>
        <v>0</v>
      </c>
    </row>
    <row r="214" spans="1:7" ht="16.5" thickBot="1">
      <c r="A214" s="483" t="str">
        <f t="shared" si="21"/>
        <v>Expat Croatia CROBEX UCITS ETF</v>
      </c>
      <c r="B214" s="484">
        <f t="shared" si="22"/>
        <v>0</v>
      </c>
      <c r="C214" s="485">
        <f t="shared" si="23"/>
        <v>45107</v>
      </c>
      <c r="D214" s="486" t="s">
        <v>910</v>
      </c>
      <c r="E214" s="487" t="s">
        <v>75</v>
      </c>
      <c r="F214" s="484" t="s">
        <v>1372</v>
      </c>
      <c r="G214" s="488">
        <f>'7-RP'!C46</f>
        <v>465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G29" sqref="G29:H39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CROATIA CROBEX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30.06.2023 г.</v>
      </c>
      <c r="B4" s="92"/>
      <c r="C4" s="92"/>
      <c r="D4" s="92"/>
      <c r="E4" s="92"/>
      <c r="F4" s="225" t="s">
        <v>914</v>
      </c>
      <c r="G4" s="234">
        <f>ReportedCompletionDate</f>
        <v>45112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332491</v>
      </c>
      <c r="H11" s="251">
        <v>332491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553850</v>
      </c>
      <c r="H13" s="231">
        <v>555415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553850</v>
      </c>
      <c r="H16" s="252">
        <f>SUM(H13:H15)</f>
        <v>555415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-665593</v>
      </c>
      <c r="H18" s="244">
        <f>SUM(H19:H20)</f>
        <v>-605995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477187</v>
      </c>
      <c r="H19" s="231">
        <v>477187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-1142780</v>
      </c>
      <c r="H20" s="231">
        <v>-1083182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>
        <v>41242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5541</v>
      </c>
      <c r="D22" s="231">
        <v>491</v>
      </c>
      <c r="E22" s="286" t="s">
        <v>990</v>
      </c>
      <c r="F22" s="230" t="s">
        <v>991</v>
      </c>
      <c r="G22" s="231"/>
      <c r="H22" s="231">
        <v>-59598</v>
      </c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-624351</v>
      </c>
      <c r="H23" s="252">
        <f>H19+H21+H20+H22</f>
        <v>-665593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261990</v>
      </c>
      <c r="H24" s="252">
        <f>H11+H16+H23</f>
        <v>222313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5541</v>
      </c>
      <c r="D25" s="252">
        <f>SUM(D21:D24)</f>
        <v>491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252679</v>
      </c>
      <c r="D27" s="244">
        <f>SUM(D28:D31)</f>
        <v>222257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>
        <v>252679</v>
      </c>
      <c r="D28" s="231">
        <v>222257</v>
      </c>
      <c r="E28" s="125" t="s">
        <v>125</v>
      </c>
      <c r="F28" s="262" t="s">
        <v>208</v>
      </c>
      <c r="G28" s="244">
        <f>SUM(G29:G31)</f>
        <v>465</v>
      </c>
      <c r="H28" s="244">
        <f>SUM(H29:H31)</f>
        <v>435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254</v>
      </c>
      <c r="H29" s="258">
        <v>248</v>
      </c>
    </row>
    <row r="30" spans="1:8" ht="15.75">
      <c r="A30" s="294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211</v>
      </c>
      <c r="H30" s="258">
        <v>187</v>
      </c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252679</v>
      </c>
      <c r="D37" s="243">
        <f>SUM(D32:D36)+D27</f>
        <v>222257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465</v>
      </c>
      <c r="H40" s="259">
        <f>SUM(H32:H39)+H28+H27</f>
        <v>435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4235</v>
      </c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4235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262455</v>
      </c>
      <c r="D45" s="259">
        <f>D25+D37+D43+D44</f>
        <v>222748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8">
        <f>C18+C45</f>
        <v>262455</v>
      </c>
      <c r="D47" s="608">
        <f>D18+D45</f>
        <v>222748</v>
      </c>
      <c r="E47" s="264" t="s">
        <v>35</v>
      </c>
      <c r="F47" s="223" t="s">
        <v>221</v>
      </c>
      <c r="G47" s="609">
        <f>G24+G40</f>
        <v>262455</v>
      </c>
      <c r="H47" s="609">
        <f>H24+H40</f>
        <v>222748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2" sqref="H12:H17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CROATIA CROBEX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01.01.2023 - 30.06.2023</v>
      </c>
      <c r="B4" s="91"/>
      <c r="C4" s="90"/>
      <c r="D4" s="91"/>
      <c r="E4" s="91"/>
      <c r="F4" s="76" t="s">
        <v>914</v>
      </c>
      <c r="G4" s="490">
        <f>ReportedCompletionDate</f>
        <v>45112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/>
      <c r="D12" s="245"/>
      <c r="E12" s="136" t="s">
        <v>38</v>
      </c>
      <c r="F12" s="372" t="s">
        <v>811</v>
      </c>
      <c r="G12" s="245">
        <v>7718</v>
      </c>
      <c r="H12" s="245">
        <v>5102</v>
      </c>
      <c r="I12" s="132"/>
    </row>
    <row r="13" spans="1:9" s="124" customFormat="1" ht="31.5">
      <c r="A13" s="136" t="s">
        <v>936</v>
      </c>
      <c r="B13" s="372" t="s">
        <v>795</v>
      </c>
      <c r="C13" s="245">
        <v>115</v>
      </c>
      <c r="D13" s="245"/>
      <c r="E13" s="136" t="s">
        <v>939</v>
      </c>
      <c r="F13" s="372" t="s">
        <v>812</v>
      </c>
      <c r="G13" s="245"/>
      <c r="H13" s="245"/>
      <c r="I13" s="132"/>
    </row>
    <row r="14" spans="1:9" s="124" customFormat="1" ht="31.5">
      <c r="A14" s="136" t="s">
        <v>937</v>
      </c>
      <c r="B14" s="372" t="s">
        <v>796</v>
      </c>
      <c r="C14" s="245"/>
      <c r="D14" s="245">
        <v>9668</v>
      </c>
      <c r="E14" s="136" t="s">
        <v>940</v>
      </c>
      <c r="F14" s="372" t="s">
        <v>813</v>
      </c>
      <c r="G14" s="245">
        <f>150427-109118</f>
        <v>41309</v>
      </c>
      <c r="H14" s="245"/>
      <c r="I14" s="132"/>
    </row>
    <row r="15" spans="1:9" s="124" customFormat="1" ht="31.5">
      <c r="A15" s="136" t="s">
        <v>938</v>
      </c>
      <c r="B15" s="372" t="s">
        <v>797</v>
      </c>
      <c r="C15" s="245">
        <v>27</v>
      </c>
      <c r="D15" s="245">
        <v>32029</v>
      </c>
      <c r="E15" s="136" t="s">
        <v>941</v>
      </c>
      <c r="F15" s="372" t="s">
        <v>814</v>
      </c>
      <c r="G15" s="245"/>
      <c r="H15" s="245">
        <v>30799</v>
      </c>
      <c r="I15" s="132"/>
    </row>
    <row r="16" spans="1:9" s="124" customFormat="1" ht="15.75">
      <c r="A16" s="136" t="s">
        <v>981</v>
      </c>
      <c r="B16" s="372" t="s">
        <v>798</v>
      </c>
      <c r="C16" s="245">
        <v>4891</v>
      </c>
      <c r="D16" s="245">
        <v>3141</v>
      </c>
      <c r="E16" s="157" t="s">
        <v>942</v>
      </c>
      <c r="F16" s="372" t="s">
        <v>815</v>
      </c>
      <c r="G16" s="245"/>
      <c r="H16" s="245"/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/>
      <c r="H17" s="245"/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5033</v>
      </c>
      <c r="D18" s="248">
        <f>SUM(D12:D16)</f>
        <v>44838</v>
      </c>
      <c r="E18" s="138" t="s">
        <v>20</v>
      </c>
      <c r="F18" s="373" t="s">
        <v>817</v>
      </c>
      <c r="G18" s="248">
        <f>SUM(G12:G17)</f>
        <v>49027</v>
      </c>
      <c r="H18" s="248">
        <f>SUM(H12:H17)</f>
        <v>35901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>
        <v>2752</v>
      </c>
      <c r="D21" s="245">
        <v>12492</v>
      </c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2752</v>
      </c>
      <c r="D25" s="248">
        <f>SUM(D20:D24)</f>
        <v>12492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7785</v>
      </c>
      <c r="D26" s="248">
        <f>D18+D25</f>
        <v>57330</v>
      </c>
      <c r="E26" s="250" t="s">
        <v>40</v>
      </c>
      <c r="F26" s="373" t="s">
        <v>819</v>
      </c>
      <c r="G26" s="248">
        <f>G18+G25</f>
        <v>49027</v>
      </c>
      <c r="H26" s="248">
        <f>H18+H25</f>
        <v>35901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41242</v>
      </c>
      <c r="D27" s="100">
        <f>IF((H26-D26)&gt;0,H26-D26,0)</f>
        <v>0</v>
      </c>
      <c r="E27" s="250" t="s">
        <v>825</v>
      </c>
      <c r="F27" s="373" t="s">
        <v>820</v>
      </c>
      <c r="G27" s="284">
        <f>IF((C26-G26)&gt;0,C26-G26,0)</f>
        <v>0</v>
      </c>
      <c r="H27" s="284">
        <f>IF((D26-H26)&gt;0,D26-H26,0)</f>
        <v>21429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41242</v>
      </c>
      <c r="D29" s="248">
        <f>D27-D28</f>
        <v>0</v>
      </c>
      <c r="E29" s="250" t="s">
        <v>147</v>
      </c>
      <c r="F29" s="373" t="s">
        <v>821</v>
      </c>
      <c r="G29" s="248">
        <f>G27</f>
        <v>0</v>
      </c>
      <c r="H29" s="248">
        <f>H27</f>
        <v>21429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49027</v>
      </c>
      <c r="D30" s="248">
        <f>D26+D28+D29</f>
        <v>57330</v>
      </c>
      <c r="E30" s="250" t="s">
        <v>827</v>
      </c>
      <c r="F30" s="373" t="s">
        <v>822</v>
      </c>
      <c r="G30" s="248">
        <f>G26+G29</f>
        <v>49027</v>
      </c>
      <c r="H30" s="248">
        <f>H26+H29</f>
        <v>57330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4">
      <selection activeCell="H40" sqref="H40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EXPAT CROATIA CROBEX UCITS ETF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01.01.2023 - 30.06.2023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45112</v>
      </c>
    </row>
    <row r="6" spans="1:8" ht="12.75">
      <c r="A6" s="512"/>
      <c r="B6" s="213"/>
      <c r="C6" s="512"/>
      <c r="F6" s="510" t="s">
        <v>248</v>
      </c>
      <c r="G6" s="513" t="str">
        <f>authorName</f>
        <v>Татяна Лазарова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Даниел Дончев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>
        <v>42359</v>
      </c>
      <c r="D13" s="523">
        <v>-43924</v>
      </c>
      <c r="E13" s="524">
        <f>SUM(C13:D13)</f>
        <v>-1565</v>
      </c>
      <c r="F13" s="523">
        <v>16630</v>
      </c>
      <c r="G13" s="523"/>
      <c r="H13" s="524">
        <f>SUM(F13:G13)</f>
        <v>16630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>
        <v>-2752</v>
      </c>
      <c r="E18" s="524">
        <f t="shared" si="0"/>
        <v>-2752</v>
      </c>
      <c r="F18" s="523"/>
      <c r="G18" s="523">
        <v>-12492</v>
      </c>
      <c r="H18" s="524">
        <f t="shared" si="1"/>
        <v>-12492</v>
      </c>
    </row>
    <row r="19" spans="1:8" ht="21" customHeight="1">
      <c r="A19" s="520" t="s">
        <v>985</v>
      </c>
      <c r="B19" s="241" t="s">
        <v>836</v>
      </c>
      <c r="C19" s="527">
        <f>SUM(C13:C14,C16:C18)</f>
        <v>42359</v>
      </c>
      <c r="D19" s="527">
        <f>SUM(D13:D14,D16:D18)</f>
        <v>-46676</v>
      </c>
      <c r="E19" s="524">
        <f t="shared" si="0"/>
        <v>-4317</v>
      </c>
      <c r="F19" s="527">
        <f>SUM(F13:F14,F16:F18)</f>
        <v>16630</v>
      </c>
      <c r="G19" s="527">
        <f>SUM(G13:G14,G16:G18)</f>
        <v>-12492</v>
      </c>
      <c r="H19" s="524">
        <f t="shared" si="1"/>
        <v>4138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>
        <v>233028</v>
      </c>
      <c r="D21" s="523">
        <v>-113638</v>
      </c>
      <c r="E21" s="524">
        <f>SUM(C21:D21)</f>
        <v>119390</v>
      </c>
      <c r="F21" s="523"/>
      <c r="G21" s="523"/>
      <c r="H21" s="524">
        <f>SUM(F21:G21)</f>
        <v>0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/>
      <c r="D23" s="523">
        <f>-677-1416</f>
        <v>-2093</v>
      </c>
      <c r="E23" s="524">
        <f t="shared" si="2"/>
        <v>-2093</v>
      </c>
      <c r="F23" s="523"/>
      <c r="G23" s="523">
        <v>-292</v>
      </c>
      <c r="H23" s="524">
        <f t="shared" si="3"/>
        <v>-292</v>
      </c>
    </row>
    <row r="24" spans="1:8" ht="12.75">
      <c r="A24" s="522" t="s">
        <v>961</v>
      </c>
      <c r="B24" s="95" t="s">
        <v>840</v>
      </c>
      <c r="C24" s="523">
        <v>3483</v>
      </c>
      <c r="D24" s="523"/>
      <c r="E24" s="524">
        <f t="shared" si="2"/>
        <v>3483</v>
      </c>
      <c r="F24" s="523">
        <v>2253</v>
      </c>
      <c r="G24" s="523"/>
      <c r="H24" s="524">
        <f t="shared" si="3"/>
        <v>2253</v>
      </c>
    </row>
    <row r="25" spans="1:8" ht="12.75">
      <c r="A25" s="530" t="s">
        <v>962</v>
      </c>
      <c r="B25" s="95" t="s">
        <v>841</v>
      </c>
      <c r="C25" s="523"/>
      <c r="D25" s="523">
        <v>-1255</v>
      </c>
      <c r="E25" s="524">
        <f t="shared" si="2"/>
        <v>-1255</v>
      </c>
      <c r="F25" s="523"/>
      <c r="G25" s="523">
        <v>-1329</v>
      </c>
      <c r="H25" s="524">
        <f t="shared" si="3"/>
        <v>-1329</v>
      </c>
    </row>
    <row r="26" spans="1:8" ht="12.75">
      <c r="A26" s="530" t="s">
        <v>963</v>
      </c>
      <c r="B26" s="95" t="s">
        <v>842</v>
      </c>
      <c r="C26" s="523"/>
      <c r="D26" s="523">
        <v>-1512</v>
      </c>
      <c r="E26" s="524">
        <f t="shared" si="2"/>
        <v>-1512</v>
      </c>
      <c r="F26" s="523"/>
      <c r="G26" s="523">
        <v>-1517</v>
      </c>
      <c r="H26" s="524">
        <f t="shared" si="3"/>
        <v>-1517</v>
      </c>
    </row>
    <row r="27" spans="1:8" ht="12.75">
      <c r="A27" s="526" t="s">
        <v>964</v>
      </c>
      <c r="B27" s="95" t="s">
        <v>843</v>
      </c>
      <c r="C27" s="523">
        <v>-108619</v>
      </c>
      <c r="D27" s="523">
        <v>-27</v>
      </c>
      <c r="E27" s="524">
        <f t="shared" si="2"/>
        <v>-108646</v>
      </c>
      <c r="F27" s="523"/>
      <c r="G27" s="523"/>
      <c r="H27" s="524">
        <f t="shared" si="3"/>
        <v>0</v>
      </c>
    </row>
    <row r="28" spans="1:8" ht="12.75">
      <c r="A28" s="522" t="s">
        <v>965</v>
      </c>
      <c r="B28" s="95" t="s">
        <v>844</v>
      </c>
      <c r="C28" s="523"/>
      <c r="D28" s="523"/>
      <c r="E28" s="524">
        <f t="shared" si="2"/>
        <v>0</v>
      </c>
      <c r="F28" s="523"/>
      <c r="G28" s="523"/>
      <c r="H28" s="524">
        <f t="shared" si="3"/>
        <v>0</v>
      </c>
    </row>
    <row r="29" spans="1:8" ht="21" customHeight="1">
      <c r="A29" s="520" t="s">
        <v>115</v>
      </c>
      <c r="B29" s="241" t="s">
        <v>845</v>
      </c>
      <c r="C29" s="527">
        <f>SUM(C21:C28)</f>
        <v>127892</v>
      </c>
      <c r="D29" s="527">
        <f>SUM(D21:D28)</f>
        <v>-118525</v>
      </c>
      <c r="E29" s="524">
        <f t="shared" si="2"/>
        <v>9367</v>
      </c>
      <c r="F29" s="527">
        <f>SUM(F21:F28)</f>
        <v>2253</v>
      </c>
      <c r="G29" s="527">
        <f>SUM(G21:G28)</f>
        <v>-3138</v>
      </c>
      <c r="H29" s="524">
        <f t="shared" si="3"/>
        <v>-885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/>
      <c r="E35" s="524">
        <f>SUM(C35:D35)</f>
        <v>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0</v>
      </c>
      <c r="E36" s="527">
        <f t="shared" si="4"/>
        <v>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170251</v>
      </c>
      <c r="D37" s="527">
        <f t="shared" si="5"/>
        <v>-165201</v>
      </c>
      <c r="E37" s="527">
        <f t="shared" si="5"/>
        <v>5050</v>
      </c>
      <c r="F37" s="527">
        <f t="shared" si="5"/>
        <v>18883</v>
      </c>
      <c r="G37" s="527">
        <f t="shared" si="5"/>
        <v>-15630</v>
      </c>
      <c r="H37" s="527">
        <f t="shared" si="5"/>
        <v>3253</v>
      </c>
    </row>
    <row r="38" spans="1:8" ht="12.75">
      <c r="A38" s="520" t="s">
        <v>982</v>
      </c>
      <c r="B38" s="241" t="s">
        <v>853</v>
      </c>
      <c r="C38" s="532"/>
      <c r="D38" s="532"/>
      <c r="E38" s="533">
        <v>491</v>
      </c>
      <c r="F38" s="527"/>
      <c r="G38" s="527"/>
      <c r="H38" s="533">
        <v>21985</v>
      </c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5541</v>
      </c>
      <c r="F39" s="527"/>
      <c r="G39" s="527"/>
      <c r="H39" s="527">
        <f>SUM(H37:H38)</f>
        <v>25238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5541</v>
      </c>
      <c r="F40" s="524"/>
      <c r="G40" s="524"/>
      <c r="H40" s="523">
        <v>25238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C22" sqref="C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CROATIA CROBEX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01.01.2023 - 30.06.2023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45112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49" t="s">
        <v>42</v>
      </c>
      <c r="E9" s="654"/>
      <c r="F9" s="654"/>
      <c r="G9" s="649" t="s">
        <v>43</v>
      </c>
      <c r="H9" s="650"/>
      <c r="I9" s="651" t="s">
        <v>44</v>
      </c>
      <c r="J9" s="105"/>
    </row>
    <row r="10" spans="1:10" ht="30.75" customHeight="1">
      <c r="A10" s="658"/>
      <c r="B10" s="658" t="s">
        <v>163</v>
      </c>
      <c r="C10" s="652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8"/>
      <c r="J10" s="105"/>
    </row>
    <row r="11" spans="1:10" ht="30.75" customHeight="1">
      <c r="A11" s="653"/>
      <c r="B11" s="653"/>
      <c r="C11" s="653"/>
      <c r="D11" s="657"/>
      <c r="E11" s="653"/>
      <c r="F11" s="657"/>
      <c r="G11" s="657"/>
      <c r="H11" s="657"/>
      <c r="I11" s="657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0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332491</v>
      </c>
      <c r="D14" s="610">
        <f>'1-SB'!H13</f>
        <v>555415</v>
      </c>
      <c r="E14" s="610">
        <f>'1-SB'!H14</f>
        <v>0</v>
      </c>
      <c r="F14" s="610">
        <f>'1-SB'!H15</f>
        <v>0</v>
      </c>
      <c r="G14" s="610">
        <f>'1-SB'!H19+'1-SB'!H21</f>
        <v>477187</v>
      </c>
      <c r="H14" s="610">
        <f>'1-SB'!H20+'1-SB'!H22</f>
        <v>-1142780</v>
      </c>
      <c r="I14" s="610">
        <f aca="true" t="shared" si="0" ref="I14:I36">SUM(C14:H14)</f>
        <v>222313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332491</v>
      </c>
      <c r="D18" s="611">
        <f t="shared" si="2"/>
        <v>555415</v>
      </c>
      <c r="E18" s="611">
        <f>E14+E15</f>
        <v>0</v>
      </c>
      <c r="F18" s="611">
        <f t="shared" si="2"/>
        <v>0</v>
      </c>
      <c r="G18" s="611">
        <f t="shared" si="2"/>
        <v>477187</v>
      </c>
      <c r="H18" s="611">
        <f t="shared" si="2"/>
        <v>-1142780</v>
      </c>
      <c r="I18" s="610">
        <f t="shared" si="0"/>
        <v>222313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0</v>
      </c>
      <c r="D19" s="611">
        <f t="shared" si="3"/>
        <v>-1565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-1565</v>
      </c>
      <c r="J19" s="105"/>
    </row>
    <row r="20" spans="1:10" ht="15">
      <c r="A20" s="205" t="s">
        <v>225</v>
      </c>
      <c r="B20" s="82" t="s">
        <v>863</v>
      </c>
      <c r="C20" s="236">
        <v>58675</v>
      </c>
      <c r="D20" s="236">
        <v>-16316</v>
      </c>
      <c r="E20" s="236"/>
      <c r="F20" s="236"/>
      <c r="G20" s="236"/>
      <c r="H20" s="236"/>
      <c r="I20" s="610">
        <f t="shared" si="0"/>
        <v>42359</v>
      </c>
      <c r="J20" s="105"/>
    </row>
    <row r="21" spans="1:10" ht="15">
      <c r="A21" s="205" t="s">
        <v>226</v>
      </c>
      <c r="B21" s="82" t="s">
        <v>864</v>
      </c>
      <c r="C21" s="236">
        <v>-58675</v>
      </c>
      <c r="D21" s="236">
        <v>14751</v>
      </c>
      <c r="E21" s="236"/>
      <c r="F21" s="236"/>
      <c r="G21" s="236"/>
      <c r="H21" s="236"/>
      <c r="I21" s="610">
        <f t="shared" si="0"/>
        <v>-43924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41242</v>
      </c>
      <c r="H22" s="611">
        <f>'1-SB'!G22</f>
        <v>0</v>
      </c>
      <c r="I22" s="610">
        <f t="shared" si="0"/>
        <v>41242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332491</v>
      </c>
      <c r="D34" s="611">
        <f t="shared" si="7"/>
        <v>553850</v>
      </c>
      <c r="E34" s="611">
        <f t="shared" si="7"/>
        <v>0</v>
      </c>
      <c r="F34" s="611">
        <f t="shared" si="7"/>
        <v>0</v>
      </c>
      <c r="G34" s="611">
        <f t="shared" si="7"/>
        <v>518429</v>
      </c>
      <c r="H34" s="611">
        <f t="shared" si="7"/>
        <v>-1142780</v>
      </c>
      <c r="I34" s="610">
        <f t="shared" si="0"/>
        <v>261990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332491</v>
      </c>
      <c r="D36" s="614">
        <f t="shared" si="8"/>
        <v>553850</v>
      </c>
      <c r="E36" s="614">
        <f t="shared" si="8"/>
        <v>0</v>
      </c>
      <c r="F36" s="614">
        <f t="shared" si="8"/>
        <v>0</v>
      </c>
      <c r="G36" s="614">
        <f t="shared" si="8"/>
        <v>518429</v>
      </c>
      <c r="H36" s="614">
        <f t="shared" si="8"/>
        <v>-1142780</v>
      </c>
      <c r="I36" s="610">
        <f t="shared" si="0"/>
        <v>261990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5" t="s">
        <v>1435</v>
      </c>
      <c r="B39" s="656"/>
      <c r="C39" s="656"/>
      <c r="D39" s="656"/>
      <c r="E39" s="656"/>
      <c r="F39" s="656"/>
      <c r="G39" s="656"/>
      <c r="H39" s="656"/>
      <c r="I39" s="656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9">
      <selection activeCell="D26" sqref="D26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7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59"/>
      <c r="E2" s="91"/>
      <c r="F2" s="91"/>
      <c r="H2" s="112"/>
    </row>
    <row r="3" spans="1:8" ht="18" customHeight="1">
      <c r="A3" s="660" t="str">
        <f>CONCATENATE("на ",UPPER(dfName))</f>
        <v>на EXPAT CROATIA CROBEX UCITS ETF</v>
      </c>
      <c r="B3" s="660"/>
      <c r="C3" s="660"/>
      <c r="D3" s="66"/>
      <c r="E3" s="91"/>
      <c r="F3" s="91"/>
      <c r="G3" s="566"/>
      <c r="H3" s="112"/>
    </row>
    <row r="4" spans="1:8" ht="18" customHeight="1">
      <c r="A4" s="661" t="str">
        <f>"за периода "&amp;TEXT(StartDate,"dd.mm.yyyy")&amp;" - "&amp;TEXT(EndDate,"dd.mm.yyyy")</f>
        <v>за периода 01.01.2023 - 30.06.2023</v>
      </c>
      <c r="B4" s="661"/>
      <c r="C4" s="661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45112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Даниел Дончев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1">
        <v>1</v>
      </c>
      <c r="B11" s="560" t="s">
        <v>1427</v>
      </c>
      <c r="C11" s="570" t="s">
        <v>1395</v>
      </c>
      <c r="D11" s="590" t="s">
        <v>1085</v>
      </c>
    </row>
    <row r="12" spans="1:4" s="161" customFormat="1" ht="15.75">
      <c r="A12" s="371">
        <v>2</v>
      </c>
      <c r="B12" s="560" t="s">
        <v>1374</v>
      </c>
      <c r="C12" s="570" t="s">
        <v>1396</v>
      </c>
      <c r="D12" s="600">
        <v>170000</v>
      </c>
    </row>
    <row r="13" spans="1:4" s="161" customFormat="1" ht="15.75">
      <c r="A13" s="371">
        <v>3</v>
      </c>
      <c r="B13" s="561" t="s">
        <v>1373</v>
      </c>
      <c r="C13" s="570" t="s">
        <v>1397</v>
      </c>
      <c r="D13" s="600">
        <v>170000</v>
      </c>
    </row>
    <row r="14" spans="1:4" s="161" customFormat="1" ht="15.75">
      <c r="A14" s="371">
        <v>4</v>
      </c>
      <c r="B14" s="562" t="s">
        <v>1386</v>
      </c>
      <c r="C14" s="570" t="s">
        <v>1398</v>
      </c>
      <c r="D14" s="600">
        <v>30000</v>
      </c>
    </row>
    <row r="15" spans="1:4" s="161" customFormat="1" ht="15.75">
      <c r="A15" s="371">
        <v>5</v>
      </c>
      <c r="B15" s="562" t="s">
        <v>1388</v>
      </c>
      <c r="C15" s="570" t="s">
        <v>1399</v>
      </c>
      <c r="D15" s="601">
        <v>42359.36614</v>
      </c>
    </row>
    <row r="16" spans="1:4" s="161" customFormat="1" ht="15.75">
      <c r="A16" s="371">
        <v>6</v>
      </c>
      <c r="B16" s="562" t="s">
        <v>1387</v>
      </c>
      <c r="C16" s="570" t="s">
        <v>1400</v>
      </c>
      <c r="D16" s="600">
        <v>30000</v>
      </c>
    </row>
    <row r="17" spans="1:4" s="161" customFormat="1" ht="15.75">
      <c r="A17" s="371">
        <v>7</v>
      </c>
      <c r="B17" s="562" t="s">
        <v>1389</v>
      </c>
      <c r="C17" s="570" t="s">
        <v>1401</v>
      </c>
      <c r="D17" s="601">
        <v>43924.03014</v>
      </c>
    </row>
    <row r="18" spans="1:4" s="161" customFormat="1" ht="15.75">
      <c r="A18" s="371">
        <v>8</v>
      </c>
      <c r="B18" s="562" t="s">
        <v>1390</v>
      </c>
      <c r="C18" s="570" t="s">
        <v>1402</v>
      </c>
      <c r="D18" s="600">
        <v>0.6686</v>
      </c>
    </row>
    <row r="19" spans="1:4" s="161" customFormat="1" ht="15.75">
      <c r="A19" s="371">
        <v>9</v>
      </c>
      <c r="B19" s="562" t="s">
        <v>1391</v>
      </c>
      <c r="C19" s="570" t="s">
        <v>1403</v>
      </c>
      <c r="D19" s="600">
        <v>0.788</v>
      </c>
    </row>
    <row r="20" spans="1:4" s="161" customFormat="1" ht="15.75">
      <c r="A20" s="371">
        <v>10</v>
      </c>
      <c r="B20" s="562" t="s">
        <v>1482</v>
      </c>
      <c r="C20" s="570" t="s">
        <v>1404</v>
      </c>
      <c r="D20" s="600">
        <v>257882.50617012192</v>
      </c>
    </row>
    <row r="21" spans="1:4" s="161" customFormat="1" ht="15.75">
      <c r="A21" s="371">
        <v>11</v>
      </c>
      <c r="B21" s="562" t="s">
        <v>1483</v>
      </c>
      <c r="C21" s="570" t="s">
        <v>1484</v>
      </c>
      <c r="D21" s="600">
        <v>131853.23170731706</v>
      </c>
    </row>
    <row r="22" spans="1:4" ht="15.75">
      <c r="A22" s="371">
        <v>12</v>
      </c>
      <c r="B22" s="571" t="s">
        <v>1392</v>
      </c>
      <c r="C22" s="570" t="s">
        <v>1405</v>
      </c>
      <c r="D22" s="591">
        <v>1279</v>
      </c>
    </row>
    <row r="23" spans="1:4" ht="15.75">
      <c r="A23" s="371">
        <v>13</v>
      </c>
      <c r="B23" s="571" t="s">
        <v>1393</v>
      </c>
      <c r="C23" s="570" t="s">
        <v>1407</v>
      </c>
      <c r="D23" s="591">
        <v>3239</v>
      </c>
    </row>
    <row r="24" spans="1:4" ht="15.75">
      <c r="A24" s="371">
        <v>14</v>
      </c>
      <c r="B24" s="571" t="s">
        <v>1394</v>
      </c>
      <c r="C24" s="570" t="s">
        <v>1447</v>
      </c>
      <c r="D24" s="591">
        <v>125</v>
      </c>
    </row>
    <row r="25" spans="1:4" ht="15.75">
      <c r="A25" s="371">
        <v>15</v>
      </c>
      <c r="B25" s="571" t="s">
        <v>1443</v>
      </c>
      <c r="C25" s="570" t="s">
        <v>1448</v>
      </c>
      <c r="D25" s="599">
        <v>0.17858211187556097</v>
      </c>
    </row>
    <row r="26" spans="1:4" ht="15.75">
      <c r="A26" s="371">
        <v>16</v>
      </c>
      <c r="B26" s="571" t="s">
        <v>1444</v>
      </c>
      <c r="C26" s="570" t="s">
        <v>1449</v>
      </c>
      <c r="D26" s="599">
        <v>-0.0430836127332308</v>
      </c>
    </row>
    <row r="27" spans="1:4" ht="15.75">
      <c r="A27" s="371">
        <v>17</v>
      </c>
      <c r="B27" s="571" t="s">
        <v>1445</v>
      </c>
      <c r="C27" s="570" t="s">
        <v>1450</v>
      </c>
      <c r="D27" s="599">
        <v>0.17858211187556097</v>
      </c>
    </row>
    <row r="28" spans="1:4" ht="15.75">
      <c r="A28" s="371">
        <v>18</v>
      </c>
      <c r="B28" s="571" t="s">
        <v>1446</v>
      </c>
      <c r="C28" s="570" t="s">
        <v>1479</v>
      </c>
      <c r="D28" s="599">
        <v>0.0636</v>
      </c>
    </row>
    <row r="31" ht="15.75">
      <c r="B31" s="645" t="s">
        <v>1480</v>
      </c>
    </row>
    <row r="32" ht="15.75">
      <c r="B32" s="565" t="s">
        <v>1481</v>
      </c>
    </row>
    <row r="33" ht="31.5">
      <c r="B33" s="646" t="s">
        <v>1485</v>
      </c>
    </row>
    <row r="34" ht="15.75">
      <c r="B34" s="64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CROATIA CROBEX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01.01.2023 - 30.06.2023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45112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E17" sqref="E17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CROATIA CROBEX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30.06.2023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45112</v>
      </c>
      <c r="F5" s="540"/>
    </row>
    <row r="6" spans="1:5" ht="15.75">
      <c r="A6" s="153"/>
      <c r="B6" s="153"/>
      <c r="D6" s="491" t="s">
        <v>248</v>
      </c>
      <c r="E6" s="492" t="str">
        <f>authorName</f>
        <v>Татяна Лазарова</v>
      </c>
    </row>
    <row r="7" spans="3:6" ht="15.75">
      <c r="C7" s="144"/>
      <c r="D7" s="491" t="s">
        <v>250</v>
      </c>
      <c r="E7" s="493" t="str">
        <f>udManager</f>
        <v>Даниел Дончев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0" t="s">
        <v>67</v>
      </c>
      <c r="B9" s="671" t="s">
        <v>223</v>
      </c>
      <c r="C9" s="681" t="s">
        <v>68</v>
      </c>
      <c r="D9" s="678" t="s">
        <v>69</v>
      </c>
      <c r="E9" s="679"/>
      <c r="F9" s="680"/>
    </row>
    <row r="10" spans="1:6" ht="31.5">
      <c r="A10" s="670"/>
      <c r="B10" s="671" t="s">
        <v>223</v>
      </c>
      <c r="C10" s="682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5">
        <f>SUM(D15:F15)</f>
        <v>4235</v>
      </c>
      <c r="D15" s="242"/>
      <c r="E15" s="242">
        <v>4235</v>
      </c>
      <c r="F15" s="287"/>
    </row>
    <row r="16" spans="1:6" ht="15.7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7" t="s">
        <v>898</v>
      </c>
      <c r="C25" s="285">
        <f>C13+C14+C15+C16+C20+C24</f>
        <v>4235</v>
      </c>
      <c r="D25" s="285">
        <f>D13+D14+D15+D16+D20+D24</f>
        <v>0</v>
      </c>
      <c r="E25" s="285">
        <f>E13+E14+E15+E16+E20+E24</f>
        <v>4235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70" t="s">
        <v>67</v>
      </c>
      <c r="B28" s="671" t="s">
        <v>223</v>
      </c>
      <c r="C28" s="668" t="s">
        <v>72</v>
      </c>
      <c r="D28" s="672" t="s">
        <v>73</v>
      </c>
      <c r="E28" s="673"/>
      <c r="F28" s="674"/>
    </row>
    <row r="29" spans="1:6" ht="31.5">
      <c r="A29" s="670"/>
      <c r="B29" s="671" t="s">
        <v>223</v>
      </c>
      <c r="C29" s="669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5">
        <f>SUM(C34:C36)</f>
        <v>465</v>
      </c>
      <c r="D33" s="285">
        <f>SUM(D34:D36)</f>
        <v>465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7" t="s">
        <v>901</v>
      </c>
      <c r="C34" s="285">
        <f>SUM(D34:F34)</f>
        <v>254</v>
      </c>
      <c r="D34" s="242">
        <v>254</v>
      </c>
      <c r="E34" s="242"/>
      <c r="F34" s="287"/>
    </row>
    <row r="35" spans="1:6" ht="15.75">
      <c r="A35" s="159" t="s">
        <v>98</v>
      </c>
      <c r="B35" s="377" t="s">
        <v>902</v>
      </c>
      <c r="C35" s="285">
        <f aca="true" t="shared" si="0" ref="C35:C45">SUM(D35:F35)</f>
        <v>211</v>
      </c>
      <c r="D35" s="242">
        <v>211</v>
      </c>
      <c r="E35" s="242"/>
      <c r="F35" s="287"/>
    </row>
    <row r="36" spans="1:6" ht="15.7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5">
        <f>SUM(C32+C33+C37+C38+C39+C40+C41+C42+C43+C44)</f>
        <v>465</v>
      </c>
      <c r="D46" s="285">
        <f>SUM(D32+D33+D37+D38+D39+D40+D41+D42+D43+D44)</f>
        <v>465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67" t="s">
        <v>912</v>
      </c>
      <c r="B49" s="667"/>
      <c r="C49" s="667"/>
      <c r="D49" s="667"/>
      <c r="E49" s="667"/>
      <c r="F49" s="667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7"/>
      <c r="D67" s="677"/>
      <c r="E67" s="677"/>
      <c r="F67" s="677"/>
      <c r="G67" s="147"/>
    </row>
    <row r="68" spans="1:7" ht="26.25" customHeight="1">
      <c r="A68" s="675"/>
      <c r="B68" s="675"/>
      <c r="C68" s="676"/>
      <c r="D68" s="676"/>
      <c r="E68" s="676"/>
      <c r="F68" s="676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70" zoomScaleNormal="70" zoomScalePageLayoutView="0" workbookViewId="0" topLeftCell="D1">
      <pane ySplit="10" topLeftCell="A11" activePane="bottomLeft" state="frozen"/>
      <selection pane="topLeft" activeCell="D1" sqref="D1"/>
      <selection pane="bottomLeft" activeCell="X23" sqref="X23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CROATIA CROBEX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30.06.2023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45112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4" t="s">
        <v>257</v>
      </c>
      <c r="E8" s="692" t="s">
        <v>258</v>
      </c>
      <c r="F8" s="693"/>
      <c r="G8" s="693"/>
      <c r="H8" s="693"/>
      <c r="I8" s="693"/>
      <c r="J8" s="693"/>
      <c r="K8" s="693"/>
      <c r="L8" s="693"/>
      <c r="M8" s="694"/>
      <c r="N8" s="686" t="s">
        <v>879</v>
      </c>
      <c r="O8" s="686" t="s">
        <v>777</v>
      </c>
      <c r="P8" s="687" t="s">
        <v>772</v>
      </c>
      <c r="Q8" s="688"/>
      <c r="R8" s="688"/>
      <c r="S8" s="688"/>
      <c r="T8" s="688"/>
      <c r="U8" s="689"/>
      <c r="V8" s="690" t="s">
        <v>774</v>
      </c>
      <c r="W8" s="686" t="s">
        <v>773</v>
      </c>
      <c r="X8" s="686" t="s">
        <v>761</v>
      </c>
      <c r="Y8" s="73"/>
      <c r="Z8" s="73"/>
      <c r="AA8" s="73"/>
    </row>
    <row r="9" spans="4:24" ht="104.25" customHeight="1">
      <c r="D9" s="685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6"/>
      <c r="O9" s="686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1"/>
      <c r="W9" s="686"/>
      <c r="X9" s="686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 t="str">
        <f>IF(ISBLANK(E12),"",dfName)</f>
        <v>Expat Croatia CROBEX UCITS ETF</v>
      </c>
      <c r="B12" s="61">
        <f>IF(ISBLANK(E12),"",dfRG)</f>
        <v>0</v>
      </c>
      <c r="C12" s="61">
        <f>IF(ISBLANK(E12),"",EndDate)</f>
        <v>45107</v>
      </c>
      <c r="D12" s="53">
        <v>1</v>
      </c>
      <c r="E12" s="53" t="s">
        <v>1498</v>
      </c>
      <c r="F12" s="53" t="s">
        <v>1499</v>
      </c>
      <c r="G12" s="54" t="s">
        <v>263</v>
      </c>
      <c r="H12" s="54" t="s">
        <v>465</v>
      </c>
      <c r="I12" s="577" t="s">
        <v>776</v>
      </c>
      <c r="J12" s="54" t="s">
        <v>1500</v>
      </c>
      <c r="K12" s="54" t="s">
        <v>1501</v>
      </c>
      <c r="L12" s="54" t="s">
        <v>1502</v>
      </c>
      <c r="M12" s="54" t="s">
        <v>1502</v>
      </c>
      <c r="N12" s="298">
        <v>129</v>
      </c>
      <c r="O12" s="578" t="s">
        <v>1085</v>
      </c>
      <c r="P12" s="298">
        <v>295.33033</v>
      </c>
      <c r="Q12" s="298">
        <v>0</v>
      </c>
      <c r="R12" s="81">
        <v>1.95583</v>
      </c>
      <c r="S12" s="55" t="s">
        <v>1503</v>
      </c>
      <c r="T12" s="55">
        <v>38098</v>
      </c>
      <c r="U12" s="55">
        <v>38098</v>
      </c>
      <c r="V12" s="306">
        <v>0.14516012268769884</v>
      </c>
      <c r="W12" s="306">
        <v>5.015320053232374E-05</v>
      </c>
      <c r="X12" s="59" t="s">
        <v>763</v>
      </c>
    </row>
    <row r="13" spans="1:24" ht="15.75">
      <c r="A13" s="61" t="str">
        <f>IF(ISBLANK(E13),"",dfName)</f>
        <v>Expat Croatia CROBEX UCITS ETF</v>
      </c>
      <c r="B13" s="61">
        <f>IF(ISBLANK(E13),"",dfRG)</f>
        <v>0</v>
      </c>
      <c r="C13" s="61">
        <f>IF(ISBLANK(E13),"",EndDate)</f>
        <v>45107</v>
      </c>
      <c r="D13" s="56">
        <v>2</v>
      </c>
      <c r="E13" s="56" t="s">
        <v>1504</v>
      </c>
      <c r="F13" s="56" t="s">
        <v>1505</v>
      </c>
      <c r="G13" s="57" t="s">
        <v>263</v>
      </c>
      <c r="H13" s="57" t="s">
        <v>465</v>
      </c>
      <c r="I13" s="57" t="s">
        <v>776</v>
      </c>
      <c r="J13" s="57" t="s">
        <v>1500</v>
      </c>
      <c r="K13" s="57" t="s">
        <v>1506</v>
      </c>
      <c r="L13" s="57" t="s">
        <v>1502</v>
      </c>
      <c r="M13" s="57" t="s">
        <v>1502</v>
      </c>
      <c r="N13" s="299">
        <v>165</v>
      </c>
      <c r="O13" s="58" t="s">
        <v>1085</v>
      </c>
      <c r="P13" s="299">
        <v>224.92045</v>
      </c>
      <c r="Q13" s="299">
        <v>0</v>
      </c>
      <c r="R13" s="293">
        <v>1.95583</v>
      </c>
      <c r="S13" s="46" t="s">
        <v>1503</v>
      </c>
      <c r="T13" s="46">
        <v>37112</v>
      </c>
      <c r="U13" s="46">
        <v>37112</v>
      </c>
      <c r="V13" s="307">
        <v>0.1414032881827361</v>
      </c>
      <c r="W13" s="307">
        <v>2.317414753898278E-05</v>
      </c>
      <c r="X13" s="60" t="s">
        <v>763</v>
      </c>
    </row>
    <row r="14" spans="1:24" ht="15.75">
      <c r="A14" s="61" t="str">
        <f aca="true" t="shared" si="0" ref="A14:A77">IF(ISBLANK(E14),"",dfName)</f>
        <v>Expat Croatia CROBEX UCITS ETF</v>
      </c>
      <c r="B14" s="61">
        <f aca="true" t="shared" si="1" ref="B14:B77">IF(ISBLANK(E14),"",dfRG)</f>
        <v>0</v>
      </c>
      <c r="C14" s="61">
        <f aca="true" t="shared" si="2" ref="C14:C77">IF(ISBLANK(E14),"",EndDate)</f>
        <v>45107</v>
      </c>
      <c r="D14" s="56">
        <v>3</v>
      </c>
      <c r="E14" s="56" t="s">
        <v>1507</v>
      </c>
      <c r="F14" s="56" t="s">
        <v>1508</v>
      </c>
      <c r="G14" s="57" t="s">
        <v>263</v>
      </c>
      <c r="H14" s="57" t="s">
        <v>465</v>
      </c>
      <c r="I14" s="57" t="s">
        <v>776</v>
      </c>
      <c r="J14" s="57" t="s">
        <v>1500</v>
      </c>
      <c r="K14" s="57" t="s">
        <v>1509</v>
      </c>
      <c r="L14" s="57" t="s">
        <v>1502</v>
      </c>
      <c r="M14" s="57" t="s">
        <v>1502</v>
      </c>
      <c r="N14" s="299">
        <v>3142</v>
      </c>
      <c r="O14" s="58" t="s">
        <v>1085</v>
      </c>
      <c r="P14" s="299">
        <v>8.7621184</v>
      </c>
      <c r="Q14" s="299">
        <v>0</v>
      </c>
      <c r="R14" s="293">
        <v>1.95583</v>
      </c>
      <c r="S14" s="46" t="s">
        <v>1503</v>
      </c>
      <c r="T14" s="46">
        <v>27531</v>
      </c>
      <c r="U14" s="46">
        <v>27531</v>
      </c>
      <c r="V14" s="307">
        <v>0.10489798251128765</v>
      </c>
      <c r="W14" s="307">
        <v>2.4931058323743234E-05</v>
      </c>
      <c r="X14" s="60" t="s">
        <v>763</v>
      </c>
    </row>
    <row r="15" spans="1:24" ht="15.75">
      <c r="A15" s="61" t="str">
        <f t="shared" si="0"/>
        <v>Expat Croatia CROBEX UCITS ETF</v>
      </c>
      <c r="B15" s="61">
        <f t="shared" si="1"/>
        <v>0</v>
      </c>
      <c r="C15" s="61">
        <f t="shared" si="2"/>
        <v>45107</v>
      </c>
      <c r="D15" s="56">
        <v>4</v>
      </c>
      <c r="E15" s="56" t="s">
        <v>1510</v>
      </c>
      <c r="F15" s="56" t="s">
        <v>1511</v>
      </c>
      <c r="G15" s="57" t="s">
        <v>263</v>
      </c>
      <c r="H15" s="57" t="s">
        <v>465</v>
      </c>
      <c r="I15" s="57" t="s">
        <v>776</v>
      </c>
      <c r="J15" s="57" t="s">
        <v>1500</v>
      </c>
      <c r="K15" s="57" t="s">
        <v>1512</v>
      </c>
      <c r="L15" s="57" t="s">
        <v>1502</v>
      </c>
      <c r="M15" s="57" t="s">
        <v>1502</v>
      </c>
      <c r="N15" s="299">
        <v>197</v>
      </c>
      <c r="O15" s="58" t="s">
        <v>1085</v>
      </c>
      <c r="P15" s="299">
        <v>31.684445999999998</v>
      </c>
      <c r="Q15" s="299">
        <v>0</v>
      </c>
      <c r="R15" s="293">
        <v>1.95583</v>
      </c>
      <c r="S15" s="46" t="s">
        <v>1503</v>
      </c>
      <c r="T15" s="46">
        <v>6242</v>
      </c>
      <c r="U15" s="46">
        <v>6242</v>
      </c>
      <c r="V15" s="307">
        <v>0.02378312472614353</v>
      </c>
      <c r="W15" s="307">
        <v>4.6909408169952076E-05</v>
      </c>
      <c r="X15" s="60" t="s">
        <v>763</v>
      </c>
    </row>
    <row r="16" spans="1:24" ht="15.75">
      <c r="A16" s="61" t="str">
        <f t="shared" si="0"/>
        <v>Expat Croatia CROBEX UCITS ETF</v>
      </c>
      <c r="B16" s="61">
        <f t="shared" si="1"/>
        <v>0</v>
      </c>
      <c r="C16" s="61">
        <f t="shared" si="2"/>
        <v>45107</v>
      </c>
      <c r="D16" s="56">
        <v>5</v>
      </c>
      <c r="E16" s="56" t="s">
        <v>1513</v>
      </c>
      <c r="F16" s="56" t="s">
        <v>1514</v>
      </c>
      <c r="G16" s="57" t="s">
        <v>263</v>
      </c>
      <c r="H16" s="57" t="s">
        <v>465</v>
      </c>
      <c r="I16" s="57" t="s">
        <v>776</v>
      </c>
      <c r="J16" s="57" t="s">
        <v>1500</v>
      </c>
      <c r="K16" s="57" t="s">
        <v>1515</v>
      </c>
      <c r="L16" s="57" t="s">
        <v>1502</v>
      </c>
      <c r="M16" s="57" t="s">
        <v>1502</v>
      </c>
      <c r="N16" s="299">
        <v>100</v>
      </c>
      <c r="O16" s="58" t="s">
        <v>1085</v>
      </c>
      <c r="P16" s="299">
        <v>114.220472</v>
      </c>
      <c r="Q16" s="299">
        <v>0</v>
      </c>
      <c r="R16" s="293">
        <v>1.95583</v>
      </c>
      <c r="S16" s="46" t="s">
        <v>1503</v>
      </c>
      <c r="T16" s="46">
        <v>11422</v>
      </c>
      <c r="U16" s="46">
        <v>11422</v>
      </c>
      <c r="V16" s="307">
        <v>0.04351984149663752</v>
      </c>
      <c r="W16" s="307">
        <v>7.165787663379959E-05</v>
      </c>
      <c r="X16" s="60" t="s">
        <v>763</v>
      </c>
    </row>
    <row r="17" spans="1:24" ht="15.75">
      <c r="A17" s="61" t="str">
        <f t="shared" si="0"/>
        <v>Expat Croatia CROBEX UCITS ETF</v>
      </c>
      <c r="B17" s="61">
        <f t="shared" si="1"/>
        <v>0</v>
      </c>
      <c r="C17" s="61">
        <f t="shared" si="2"/>
        <v>45107</v>
      </c>
      <c r="D17" s="56">
        <v>6</v>
      </c>
      <c r="E17" s="56" t="s">
        <v>1516</v>
      </c>
      <c r="F17" s="56" t="s">
        <v>1517</v>
      </c>
      <c r="G17" s="57" t="s">
        <v>263</v>
      </c>
      <c r="H17" s="57" t="s">
        <v>465</v>
      </c>
      <c r="I17" s="57" t="s">
        <v>776</v>
      </c>
      <c r="J17" s="57" t="s">
        <v>1500</v>
      </c>
      <c r="K17" s="57" t="s">
        <v>1518</v>
      </c>
      <c r="L17" s="57" t="s">
        <v>1502</v>
      </c>
      <c r="M17" s="57" t="s">
        <v>1502</v>
      </c>
      <c r="N17" s="299">
        <v>218</v>
      </c>
      <c r="O17" s="58" t="s">
        <v>1085</v>
      </c>
      <c r="P17" s="299">
        <v>115.39397</v>
      </c>
      <c r="Q17" s="299">
        <v>0</v>
      </c>
      <c r="R17" s="293">
        <v>1.95583</v>
      </c>
      <c r="S17" s="46" t="s">
        <v>1503</v>
      </c>
      <c r="T17" s="46">
        <v>25156</v>
      </c>
      <c r="U17" s="46">
        <v>25156</v>
      </c>
      <c r="V17" s="307">
        <v>0.09584881217732563</v>
      </c>
      <c r="W17" s="307">
        <v>3.213396028950045E-05</v>
      </c>
      <c r="X17" s="60" t="s">
        <v>763</v>
      </c>
    </row>
    <row r="18" spans="1:24" ht="15.75">
      <c r="A18" s="61" t="str">
        <f t="shared" si="0"/>
        <v>Expat Croatia CROBEX UCITS ETF</v>
      </c>
      <c r="B18" s="61">
        <f t="shared" si="1"/>
        <v>0</v>
      </c>
      <c r="C18" s="61">
        <f t="shared" si="2"/>
        <v>45107</v>
      </c>
      <c r="D18" s="56">
        <v>7</v>
      </c>
      <c r="E18" s="56" t="s">
        <v>1519</v>
      </c>
      <c r="F18" s="56" t="s">
        <v>1520</v>
      </c>
      <c r="G18" s="57" t="s">
        <v>263</v>
      </c>
      <c r="H18" s="57" t="s">
        <v>465</v>
      </c>
      <c r="I18" s="57" t="s">
        <v>776</v>
      </c>
      <c r="J18" s="57" t="s">
        <v>1500</v>
      </c>
      <c r="K18" s="57" t="s">
        <v>1521</v>
      </c>
      <c r="L18" s="57" t="s">
        <v>1502</v>
      </c>
      <c r="M18" s="57" t="s">
        <v>1502</v>
      </c>
      <c r="N18" s="299">
        <v>193</v>
      </c>
      <c r="O18" s="58" t="s">
        <v>1085</v>
      </c>
      <c r="P18" s="299">
        <v>72.36571</v>
      </c>
      <c r="Q18" s="299">
        <v>0</v>
      </c>
      <c r="R18" s="293">
        <v>1.95583</v>
      </c>
      <c r="S18" s="46" t="s">
        <v>1503</v>
      </c>
      <c r="T18" s="46">
        <v>13966</v>
      </c>
      <c r="U18" s="46">
        <v>13966</v>
      </c>
      <c r="V18" s="307">
        <v>0.053212931740679356</v>
      </c>
      <c r="W18" s="307">
        <v>3.763121448797858E-05</v>
      </c>
      <c r="X18" s="60" t="s">
        <v>763</v>
      </c>
    </row>
    <row r="19" spans="1:24" ht="15.75">
      <c r="A19" s="61" t="str">
        <f t="shared" si="0"/>
        <v>Expat Croatia CROBEX UCITS ETF</v>
      </c>
      <c r="B19" s="61">
        <f t="shared" si="1"/>
        <v>0</v>
      </c>
      <c r="C19" s="61">
        <f t="shared" si="2"/>
        <v>45107</v>
      </c>
      <c r="D19" s="56">
        <v>8</v>
      </c>
      <c r="E19" s="56" t="s">
        <v>1522</v>
      </c>
      <c r="F19" s="56" t="s">
        <v>1523</v>
      </c>
      <c r="G19" s="57" t="s">
        <v>263</v>
      </c>
      <c r="H19" s="57" t="s">
        <v>465</v>
      </c>
      <c r="I19" s="57" t="s">
        <v>776</v>
      </c>
      <c r="J19" s="57" t="s">
        <v>1500</v>
      </c>
      <c r="K19" s="57" t="s">
        <v>1524</v>
      </c>
      <c r="L19" s="57" t="s">
        <v>1502</v>
      </c>
      <c r="M19" s="57" t="s">
        <v>1502</v>
      </c>
      <c r="N19" s="299">
        <v>260</v>
      </c>
      <c r="O19" s="58" t="s">
        <v>1085</v>
      </c>
      <c r="P19" s="299">
        <v>97.7915</v>
      </c>
      <c r="Q19" s="299">
        <v>0</v>
      </c>
      <c r="R19" s="293">
        <v>1.95583</v>
      </c>
      <c r="S19" s="46" t="s">
        <v>1503</v>
      </c>
      <c r="T19" s="46">
        <v>25426</v>
      </c>
      <c r="U19" s="46">
        <v>25426</v>
      </c>
      <c r="V19" s="307">
        <v>0.09687755996266026</v>
      </c>
      <c r="W19" s="307">
        <v>1.9494346639474554E-05</v>
      </c>
      <c r="X19" s="60" t="s">
        <v>763</v>
      </c>
    </row>
    <row r="20" spans="1:24" ht="15.75">
      <c r="A20" s="61" t="str">
        <f t="shared" si="0"/>
        <v>Expat Croatia CROBEX UCITS ETF</v>
      </c>
      <c r="B20" s="61">
        <f t="shared" si="1"/>
        <v>0</v>
      </c>
      <c r="C20" s="61">
        <f t="shared" si="2"/>
        <v>45107</v>
      </c>
      <c r="D20" s="56">
        <v>9</v>
      </c>
      <c r="E20" s="56" t="s">
        <v>1525</v>
      </c>
      <c r="F20" s="56" t="s">
        <v>1526</v>
      </c>
      <c r="G20" s="57" t="s">
        <v>263</v>
      </c>
      <c r="H20" s="57" t="s">
        <v>465</v>
      </c>
      <c r="I20" s="57" t="s">
        <v>776</v>
      </c>
      <c r="J20" s="57" t="s">
        <v>1500</v>
      </c>
      <c r="K20" s="57" t="s">
        <v>1527</v>
      </c>
      <c r="L20" s="57" t="s">
        <v>1502</v>
      </c>
      <c r="M20" s="57" t="s">
        <v>1502</v>
      </c>
      <c r="N20" s="299">
        <v>55</v>
      </c>
      <c r="O20" s="58" t="s">
        <v>1085</v>
      </c>
      <c r="P20" s="299">
        <v>408.76847000000004</v>
      </c>
      <c r="Q20" s="299">
        <v>0</v>
      </c>
      <c r="R20" s="293">
        <v>1.95583</v>
      </c>
      <c r="S20" s="46" t="s">
        <v>1503</v>
      </c>
      <c r="T20" s="46">
        <v>22482</v>
      </c>
      <c r="U20" s="46">
        <v>22482</v>
      </c>
      <c r="V20" s="307">
        <v>0.0856603989255301</v>
      </c>
      <c r="W20" s="307">
        <v>4.1302143956745394E-05</v>
      </c>
      <c r="X20" s="60" t="s">
        <v>763</v>
      </c>
    </row>
    <row r="21" spans="1:24" ht="15.75">
      <c r="A21" s="61" t="str">
        <f t="shared" si="0"/>
        <v>Expat Croatia CROBEX UCITS ETF</v>
      </c>
      <c r="B21" s="61">
        <f t="shared" si="1"/>
        <v>0</v>
      </c>
      <c r="C21" s="61">
        <f t="shared" si="2"/>
        <v>45107</v>
      </c>
      <c r="D21" s="56">
        <v>10</v>
      </c>
      <c r="E21" s="56" t="s">
        <v>1528</v>
      </c>
      <c r="F21" s="56" t="s">
        <v>1529</v>
      </c>
      <c r="G21" s="57" t="s">
        <v>263</v>
      </c>
      <c r="H21" s="57" t="s">
        <v>465</v>
      </c>
      <c r="I21" s="57" t="s">
        <v>776</v>
      </c>
      <c r="J21" s="57" t="s">
        <v>1500</v>
      </c>
      <c r="K21" s="57" t="s">
        <v>1530</v>
      </c>
      <c r="L21" s="57" t="s">
        <v>1502</v>
      </c>
      <c r="M21" s="57" t="s">
        <v>1502</v>
      </c>
      <c r="N21" s="299">
        <v>490</v>
      </c>
      <c r="O21" s="58" t="s">
        <v>1085</v>
      </c>
      <c r="P21" s="299">
        <v>49.286916000000005</v>
      </c>
      <c r="Q21" s="299">
        <v>0</v>
      </c>
      <c r="R21" s="293">
        <v>1.95583</v>
      </c>
      <c r="S21" s="46" t="s">
        <v>1503</v>
      </c>
      <c r="T21" s="46">
        <v>24150</v>
      </c>
      <c r="U21" s="46">
        <v>24150</v>
      </c>
      <c r="V21" s="307">
        <v>0.09201577413270846</v>
      </c>
      <c r="W21" s="307">
        <v>6.22018105499907E-06</v>
      </c>
      <c r="X21" s="60" t="s">
        <v>763</v>
      </c>
    </row>
    <row r="22" spans="1:24" ht="15.75">
      <c r="A22" s="61" t="str">
        <f t="shared" si="0"/>
        <v>Expat Croatia CROBEX UCITS ETF</v>
      </c>
      <c r="B22" s="61">
        <f t="shared" si="1"/>
        <v>0</v>
      </c>
      <c r="C22" s="61">
        <f t="shared" si="2"/>
        <v>45107</v>
      </c>
      <c r="D22" s="56">
        <v>11</v>
      </c>
      <c r="E22" s="56" t="s">
        <v>1531</v>
      </c>
      <c r="F22" s="56" t="s">
        <v>1532</v>
      </c>
      <c r="G22" s="57" t="s">
        <v>263</v>
      </c>
      <c r="H22" s="57" t="s">
        <v>465</v>
      </c>
      <c r="I22" s="57" t="s">
        <v>776</v>
      </c>
      <c r="J22" s="57" t="s">
        <v>1500</v>
      </c>
      <c r="K22" s="57" t="s">
        <v>1533</v>
      </c>
      <c r="L22" s="57" t="s">
        <v>1502</v>
      </c>
      <c r="M22" s="57" t="s">
        <v>1502</v>
      </c>
      <c r="N22" s="299">
        <v>914</v>
      </c>
      <c r="O22" s="58" t="s">
        <v>1085</v>
      </c>
      <c r="P22" s="299">
        <v>23.078794000000002</v>
      </c>
      <c r="Q22" s="299">
        <v>0</v>
      </c>
      <c r="R22" s="293">
        <v>1.95583</v>
      </c>
      <c r="S22" s="46" t="s">
        <v>1503</v>
      </c>
      <c r="T22" s="46">
        <v>21094</v>
      </c>
      <c r="U22" s="46">
        <v>21094</v>
      </c>
      <c r="V22" s="307">
        <v>0.08037187327351356</v>
      </c>
      <c r="W22" s="307">
        <v>2.8540919942860078E-06</v>
      </c>
      <c r="X22" s="60" t="s">
        <v>763</v>
      </c>
    </row>
    <row r="23" spans="1:24" ht="15.75">
      <c r="A23" s="61">
        <f t="shared" si="0"/>
      </c>
      <c r="B23" s="61">
        <f t="shared" si="1"/>
      </c>
      <c r="C23" s="61">
        <f t="shared" si="2"/>
      </c>
      <c r="D23" s="56"/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/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/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/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/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/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/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/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/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/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/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/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/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/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/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/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/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/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252679</v>
      </c>
      <c r="V212" s="632">
        <f>SUM(V12:V211)</f>
        <v>0.9627517098169209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1474</v>
      </c>
      <c r="U264" s="643">
        <f>U212+U263</f>
        <v>252679</v>
      </c>
      <c r="V264" s="644">
        <f>V212+V263</f>
        <v>0.9627517098169209</v>
      </c>
    </row>
    <row r="266" spans="4:14" ht="15.75" customHeight="1">
      <c r="D266" s="667" t="s">
        <v>1464</v>
      </c>
      <c r="E266" s="667"/>
      <c r="F266" s="667"/>
      <c r="G266" s="667"/>
      <c r="H266" s="667"/>
      <c r="I266" s="667"/>
      <c r="J266" s="667"/>
      <c r="K266" s="667"/>
      <c r="L266" s="667"/>
      <c r="M266" s="667"/>
      <c r="N266" s="667"/>
    </row>
    <row r="267" spans="5:21" ht="33" customHeight="1">
      <c r="E267" s="683" t="s">
        <v>1478</v>
      </c>
      <c r="F267" s="683"/>
      <c r="G267" s="683"/>
      <c r="H267" s="683"/>
      <c r="I267" s="683"/>
      <c r="J267" s="683"/>
      <c r="K267" s="683"/>
      <c r="L267" s="683"/>
      <c r="M267" s="683"/>
      <c r="N267" s="683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83" t="s">
        <v>1469</v>
      </c>
      <c r="F268" s="683"/>
      <c r="G268" s="683"/>
      <c r="H268" s="683"/>
      <c r="I268" s="683"/>
      <c r="J268" s="683"/>
      <c r="K268" s="683"/>
      <c r="L268" s="683"/>
      <c r="M268" s="683"/>
      <c r="N268" s="683"/>
    </row>
    <row r="269" spans="5:21" ht="15.75">
      <c r="E269" s="683" t="s">
        <v>1470</v>
      </c>
      <c r="F269" s="683"/>
      <c r="G269" s="683"/>
      <c r="H269" s="683"/>
      <c r="I269" s="683"/>
      <c r="J269" s="683"/>
      <c r="K269" s="683"/>
      <c r="L269" s="683"/>
      <c r="M269" s="683"/>
      <c r="N269" s="683"/>
      <c r="O269" s="683"/>
      <c r="P269" s="683"/>
      <c r="Q269" s="683"/>
      <c r="R269" s="683"/>
      <c r="S269" s="683"/>
      <c r="T269" s="683"/>
      <c r="U269" s="683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2023-01-10T09:54:54Z</cp:lastPrinted>
  <dcterms:created xsi:type="dcterms:W3CDTF">2004-03-04T10:58:58Z</dcterms:created>
  <dcterms:modified xsi:type="dcterms:W3CDTF">2023-07-28T07:50:15Z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Yordanka Dimitrova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Tatyana Lazarova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