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<sst xmlns="http://schemas.openxmlformats.org/spreadsheetml/2006/main" count="1975" uniqueCount="1359">
  <si>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</si>
  <si>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</si>
  <si>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</si>
  <si>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</si>
  <si>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</si>
  <si>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</si>
  <si>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</si>
  <si>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</si>
  <si>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</si>
  <si>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</si>
  <si>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</si>
  <si>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</si>
  <si>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</si>
  <si>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</si>
  <si>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</si>
  <si>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</si>
  <si>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</si>
  <si>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</si>
  <si>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</si>
  <si>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</si>
  <si>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</si>
  <si>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</si>
  <si>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</si>
  <si>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</si>
  <si>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</si>
  <si>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</si>
  <si>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</si>
  <si>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</si>
  <si>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</si>
  <si>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</si>
  <si>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</si>
  <si>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</si>
  <si>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</si>
  <si>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</si>
  <si>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</si>
  <si>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</si>
  <si>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</si>
  <si>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</si>
  <si>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</si>
  <si>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</si>
  <si>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</si>
  <si>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</si>
  <si>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</si>
  <si>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</si>
  <si>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</si>
  <si>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</si>
  <si>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</si>
  <si>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</si>
  <si>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</si>
  <si>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</si>
  <si>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</si>
  <si>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</si>
  <si>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</si>
  <si>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</si>
  <si>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</si>
  <si>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</si>
  <si>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</si>
  <si>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</si>
  <si>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</si>
  <si>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</si>
  <si>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</si>
  <si>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</si>
  <si>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</si>
  <si>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</si>
  <si>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</si>
  <si>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</si>
  <si>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</si>
  <si>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</si>
  <si>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</si>
  <si>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</si>
  <si>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</si>
  <si>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</si>
  <si>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</si>
  <si>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</si>
  <si>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</si>
  <si>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</si>
  <si>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</si>
  <si>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</si>
  <si>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</si>
  <si>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</si>
  <si>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</si>
  <si>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</si>
  <si>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</si>
  <si>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</si>
  <si>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</si>
  <si>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</si>
  <si>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</si>
  <si>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</si>
  <si>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</si>
  <si>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</si>
  <si>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</si>
  <si>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</si>
  <si>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</si>
  <si>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</si>
  <si>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</si>
  <si>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</si>
  <si>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</si>
  <si>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</si>
  <si>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</si>
  <si>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</si>
  <si>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</si>
  <si>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</si>
  <si>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</si>
  <si>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</si>
  <si>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</si>
  <si>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</si>
  <si>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</si>
  <si>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</si>
  <si>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</si>
  <si>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</si>
  <si>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</si>
  <si>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</si>
  <si>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</si>
  <si>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</si>
  <si>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</si>
  <si>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</si>
  <si>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</si>
  <si>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</si>
  <si>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</si>
  <si>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</si>
  <si>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</si>
  <si>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</si>
  <si>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</si>
  <si>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</si>
  <si>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</si>
  <si>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</si>
  <si>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</si>
  <si>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</si>
  <si>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</si>
  <si>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</si>
  <si>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</si>
  <si>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</si>
  <si>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</si>
  <si>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</si>
  <si>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</si>
  <si>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</si>
  <si>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</si>
  <si>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</si>
  <si>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</si>
  <si>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</si>
  <si>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</si>
  <si>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</si>
  <si>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</si>
  <si>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</si>
  <si>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</si>
  <si>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</si>
  <si>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</si>
  <si>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</si>
  <si>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</si>
  <si>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</si>
  <si>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</si>
  <si>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</si>
  <si>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</si>
  <si>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</si>
  <si>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</si>
  <si>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</si>
  <si>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</si>
  <si>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</si>
  <si>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</si>
  <si>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</si>
  <si>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</si>
  <si>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</si>
  <si>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</si>
  <si>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</si>
  <si>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</si>
  <si>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</si>
  <si>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</si>
  <si>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</si>
  <si>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</si>
  <si>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</si>
  <si>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</si>
  <si>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</si>
  <si>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</si>
  <si>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</si>
  <si>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</si>
  <si>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</si>
  <si>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</si>
  <si>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</si>
  <si>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</si>
  <si>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</si>
  <si>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</si>
  <si>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</si>
  <si>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</si>
  <si>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</si>
  <si>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</si>
  <si>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</si>
  <si>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</si>
  <si>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</si>
  <si>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</si>
  <si>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</si>
  <si>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</si>
  <si>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</si>
  <si>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</si>
  <si>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</si>
  <si>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</si>
  <si>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</si>
  <si>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</si>
  <si>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</si>
  <si>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</si>
  <si>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</si>
  <si>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</si>
  <si>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</si>
  <si>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</si>
  <si>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</si>
  <si>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</si>
  <si>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</si>
  <si>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</si>
  <si>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</si>
  <si>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</si>
  <si>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</si>
  <si>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</si>
  <si>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</si>
  <si>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</si>
  <si>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</si>
  <si>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</si>
  <si>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</si>
  <si>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</si>
  <si>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</si>
  <si>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</si>
  <si>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</si>
  <si>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</si>
  <si>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</si>
  <si>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</si>
  <si>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</si>
  <si>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</si>
  <si>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</si>
  <si>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</si>
  <si>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</si>
  <si>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</si>
  <si>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</si>
  <si>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</si>
  <si>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</si>
  <si>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</si>
  <si>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</si>
  <si>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</si>
  <si>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</si>
  <si>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</si>
  <si>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</si>
  <si>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</si>
  <si>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</si>
  <si>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</si>
  <si>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</si>
  <si>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</si>
  <si>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</si>
  <si>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</si>
  <si>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</si>
  <si>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</si>
  <si>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</si>
  <si>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</si>
  <si>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</si>
  <si>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</si>
  <si>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</si>
  <si>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</si>
  <si>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</si>
  <si>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</si>
  <si>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</si>
  <si>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</si>
  <si>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</si>
  <si>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</si>
  <si>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</si>
  <si>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</si>
  <si>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</si>
  <si>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</si>
  <si>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</si>
  <si>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</si>
  <si>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</si>
  <si>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</si>
  <si>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</si>
  <si>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</si>
  <si>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</si>
  <si>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</si>
  <si>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</si>
  <si>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</si>
  <si>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</si>
  <si>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</si>
  <si>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</si>
  <si>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</si>
  <si>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</si>
  <si>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</si>
  <si>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</si>
  <si>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</si>
  <si>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</si>
  <si>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</si>
  <si>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</si>
  <si>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</si>
  <si>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</si>
  <si>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</si>
  <si>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</si>
  <si>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</si>
  <si>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</si>
  <si>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</si>
  <si>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</si>
  <si>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</si>
  <si>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</si>
  <si>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</si>
  <si>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</si>
  <si>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</si>
  <si>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</si>
  <si>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</si>
  <si>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</si>
  <si>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</si>
  <si>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</si>
  <si>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</si>
  <si>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</si>
  <si>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</si>
  <si>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</si>
  <si>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</si>
  <si>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</si>
  <si>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</si>
  <si>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</si>
  <si>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</si>
  <si>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</si>
  <si>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</si>
  <si>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</si>
  <si>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</si>
  <si>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</si>
  <si>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</si>
  <si>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</si>
  <si>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</si>
  <si>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</si>
  <si>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</si>
  <si>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</si>
  <si>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</si>
  <si>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</si>
  <si>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</si>
  <si>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</si>
  <si>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</si>
  <si>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</si>
  <si>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</si>
  <si>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</si>
  <si>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</si>
  <si>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</si>
  <si>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</si>
  <si>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</si>
  <si>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</si>
  <si>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</si>
  <si>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</si>
  <si>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</si>
  <si>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</si>
  <si>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</si>
  <si>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</si>
  <si>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</si>
  <si>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</si>
  <si>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</si>
  <si>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</si>
  <si>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</si>
  <si>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</si>
  <si>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</si>
  <si>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</si>
  <si>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</si>
  <si>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</si>
  <si>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</si>
  <si>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</si>
  <si>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</si>
  <si>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</si>
  <si>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</si>
  <si>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</si>
  <si>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</si>
  <si>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</si>
  <si>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</si>
  <si>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</si>
  <si>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</si>
  <si>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</si>
  <si>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</si>
  <si>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</si>
  <si>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</si>
  <si>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</si>
  <si>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</si>
  <si>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</si>
  <si>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</si>
  <si>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</si>
  <si>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</si>
  <si>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</si>
  <si>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</si>
  <si>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</si>
  <si>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</si>
  <si>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</si>
  <si>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</si>
  <si>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</si>
  <si>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</si>
  <si>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</si>
  <si>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</si>
  <si>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</si>
  <si>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</si>
  <si>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</si>
  <si>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</si>
  <si>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</si>
  <si>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</si>
  <si>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</si>
  <si>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</si>
  <si>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</si>
  <si>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</si>
  <si>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</si>
  <si>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</si>
  <si>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</si>
  <si>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</si>
  <si>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</si>
  <si>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</si>
  <si>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</si>
  <si>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</si>
  <si>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</si>
  <si>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</si>
  <si>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</si>
  <si>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</si>
  <si>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</si>
  <si>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</si>
  <si>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</si>
  <si>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</si>
  <si>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</si>
  <si>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</si>
  <si>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</si>
  <si>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</si>
  <si>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</si>
  <si>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</si>
  <si>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</si>
  <si>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</si>
  <si>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</si>
  <si>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</si>
  <si>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</si>
  <si>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</si>
  <si>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</si>
  <si>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</si>
  <si>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</si>
  <si>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</si>
  <si>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</si>
  <si>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</si>
  <si>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</si>
  <si>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</si>
  <si>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</si>
  <si>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</si>
  <si>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</si>
  <si>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</si>
  <si>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</si>
  <si>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</si>
  <si>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</si>
  <si>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</si>
  <si>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</si>
  <si>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</si>
  <si>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</si>
  <si>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</si>
  <si>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</si>
  <si>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</si>
  <si>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</si>
  <si>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</si>
  <si>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</si>
  <si>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</si>
  <si>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</si>
  <si>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</si>
  <si>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</si>
  <si>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</si>
  <si>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</si>
  <si>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</si>
  <si>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</si>
  <si>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</si>
  <si>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</si>
  <si>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</si>
  <si>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</si>
  <si>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</si>
  <si>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</si>
  <si>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</si>
  <si>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</si>
  <si>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</si>
  <si>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</si>
  <si>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</si>
  <si>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</si>
  <si>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</si>
  <si>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</si>
  <si>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</si>
  <si>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</si>
  <si>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</si>
  <si>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</si>
  <si>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</si>
  <si>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</si>
  <si>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</si>
  <si>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</si>
  <si>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</si>
  <si>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</si>
  <si>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</si>
  <si>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</si>
  <si>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</si>
  <si>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</si>
  <si>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</si>
  <si>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</si>
  <si>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</si>
  <si>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</si>
  <si>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</si>
  <si>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</si>
  <si>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</si>
  <si>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</si>
  <si>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</si>
  <si>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</si>
  <si>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</si>
  <si>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</si>
  <si>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</si>
  <si>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</si>
  <si>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</si>
  <si>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</si>
  <si>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</si>
  <si>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</si>
  <si>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</si>
  <si>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</si>
  <si>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</si>
  <si>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</si>
  <si>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</si>
  <si>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</si>
  <si>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</si>
  <si>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</si>
  <si>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</si>
  <si>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</si>
  <si>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</si>
  <si>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</si>
  <si>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</si>
  <si>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</si>
  <si>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</si>
  <si>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</si>
  <si>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</si>
  <si>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</si>
  <si>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</si>
  <si>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</si>
  <si>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</si>
  <si>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</si>
  <si>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</si>
  <si>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</si>
  <si>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</si>
  <si>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</si>
  <si>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</si>
  <si>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</si>
  <si>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</si>
  <si>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</si>
  <si>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</si>
  <si>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</si>
  <si>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</si>
  <si>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</si>
  <si>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</si>
  <si>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</si>
  <si>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</si>
  <si>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</si>
  <si>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</si>
  <si>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</si>
  <si>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</si>
  <si>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</si>
  <si>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</si>
  <si>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</si>
  <si>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</si>
  <si>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</si>
  <si>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</si>
  <si>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</si>
  <si>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</si>
  <si>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</si>
  <si>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</si>
  <si>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</si>
  <si>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</si>
  <si>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</si>
  <si>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</si>
  <si>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</si>
  <si>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</si>
  <si>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</si>
  <si>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</si>
  <si>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</si>
  <si>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</si>
  <si>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</si>
  <si>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</si>
  <si>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</si>
  <si>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</si>
  <si>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</si>
  <si>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</si>
  <si>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</si>
  <si>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</si>
  <si>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</si>
  <si>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</si>
  <si>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</si>
  <si>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</si>
  <si>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</si>
  <si>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</si>
  <si>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</si>
  <si>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</si>
  <si>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</si>
  <si>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</si>
  <si>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</si>
  <si>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</si>
  <si>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</si>
  <si>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</si>
  <si>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</si>
  <si>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</si>
  <si>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</si>
  <si>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</si>
  <si>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</si>
  <si>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</si>
  <si>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</si>
  <si>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</si>
  <si>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</si>
  <si>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</si>
  <si>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</si>
  <si>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</si>
  <si>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</si>
  <si>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</si>
  <si>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</si>
  <si>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</si>
  <si>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</si>
  <si>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</si>
  <si>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</si>
  <si>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</si>
  <si>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</si>
  <si>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</si>
  <si>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</si>
  <si>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</si>
  <si>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</si>
  <si>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</si>
  <si>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</si>
  <si>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</si>
  <si>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</si>
  <si>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</si>
  <si>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</si>
  <si>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</si>
  <si>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</si>
  <si>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</si>
  <si>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</si>
  <si>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</si>
  <si>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</si>
  <si>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</si>
  <si>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</si>
  <si>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</si>
  <si>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</si>
  <si>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</si>
  <si>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</si>
  <si>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</si>
  <si>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</si>
  <si>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</si>
  <si>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</si>
  <si>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</si>
  <si>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</si>
  <si>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</si>
  <si>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</si>
  <si>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</si>
  <si>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</si>
  <si>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</si>
  <si>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</si>
  <si>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</si>
  <si>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</si>
  <si>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</si>
  <si>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</si>
  <si>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</si>
  <si>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</si>
  <si>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</si>
  <si>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</si>
  <si>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</si>
  <si>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</si>
  <si>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</si>
  <si>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</si>
  <si>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</si>
  <si>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</si>
  <si>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</si>
  <si>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</si>
  <si>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</si>
  <si>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</si>
  <si>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</si>
  <si>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</si>
  <si>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</si>
  <si>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</si>
  <si>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</si>
  <si>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</si>
  <si>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</si>
  <si>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</si>
  <si>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</si>
  <si>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</si>
  <si>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</si>
  <si>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</si>
  <si>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</si>
  <si>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</si>
  <si>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</si>
  <si>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</si>
  <si>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</si>
  <si>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</si>
  <si>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</si>
  <si>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</si>
  <si>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</si>
  <si>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</si>
  <si>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</si>
  <si>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</si>
  <si>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</si>
  <si>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</si>
  <si>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</si>
  <si>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</si>
  <si>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</si>
  <si>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</si>
  <si>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</si>
  <si>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</si>
  <si>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</si>
  <si>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</si>
  <si>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</si>
  <si>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</si>
  <si>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</si>
  <si>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</si>
  <si>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</si>
  <si>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</si>
  <si>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</si>
  <si>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</si>
  <si>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</si>
  <si>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</si>
  <si>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</si>
  <si>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</si>
  <si>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</si>
  <si>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</si>
  <si>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</si>
  <si>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</si>
  <si>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</si>
  <si>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</si>
  <si>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</si>
  <si>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</si>
  <si>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</si>
  <si>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</si>
  <si>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</si>
  <si>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</si>
  <si>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</si>
  <si>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</si>
  <si>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</si>
  <si>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</si>
  <si>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</si>
  <si>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</si>
  <si>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</si>
  <si>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</si>
  <si>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</si>
  <si>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</si>
  <si>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</si>
  <si>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</si>
  <si>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</si>
  <si>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</si>
  <si>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</si>
  <si>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</si>
  <si>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</si>
  <si>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</si>
  <si>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</si>
  <si>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</si>
  <si>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</si>
  <si>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</si>
  <si>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</si>
  <si>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</si>
  <si>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</si>
  <si>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</si>
  <si>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</si>
  <si>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</si>
  <si>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</si>
  <si>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</si>
  <si>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</si>
  <si>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</si>
  <si>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</si>
  <si>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</si>
  <si>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</si>
  <si>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</si>
  <si>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</si>
  <si>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</si>
  <si>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</si>
  <si>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</si>
  <si>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</si>
  <si>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</si>
  <si>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</si>
  <si>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</si>
  <si>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</si>
  <si>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</si>
  <si>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</si>
  <si>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</si>
  <si>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</si>
  <si>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</si>
  <si>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</si>
  <si>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</si>
  <si>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</si>
  <si>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</si>
  <si>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</si>
  <si>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</si>
  <si>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</si>
  <si>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</si>
  <si>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</si>
  <si>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</si>
  <si>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</si>
  <si>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</si>
  <si>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</si>
  <si>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</si>
  <si>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</si>
  <si>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</si>
  <si>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</si>
  <si>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</si>
  <si>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</si>
  <si>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</si>
  <si>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</si>
  <si>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</si>
  <si>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</si>
  <si>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</si>
  <si>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</si>
  <si>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</si>
  <si>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</si>
  <si>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</si>
  <si>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</si>
  <si>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</si>
  <si>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</si>
  <si>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</si>
  <si>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</si>
  <si>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</si>
  <si>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</si>
  <si>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</si>
  <si>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</si>
  <si>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</si>
  <si>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</si>
  <si>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</si>
  <si>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</si>
  <si>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</si>
  <si>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</si>
  <si>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</si>
  <si>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</si>
  <si>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</si>
  <si>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</si>
  <si>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</si>
  <si>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</si>
  <si>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</si>
  <si>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</si>
  <si>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</si>
  <si>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</si>
  <si>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</si>
  <si>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</si>
  <si>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</si>
  <si>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</si>
  <si>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</si>
  <si>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</si>
  <si>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</si>
  <si>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</si>
  <si>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</si>
  <si>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</si>
  <si>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</si>
  <si>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</si>
  <si>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</si>
  <si>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</si>
  <si>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</si>
  <si>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</si>
  <si>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</si>
  <si>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</si>
  <si>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</si>
  <si>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</si>
  <si>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</si>
  <si>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</si>
  <si>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</si>
  <si>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</si>
  <si>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</si>
  <si>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</si>
  <si>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</si>
  <si>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</si>
  <si>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</si>
  <si>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</si>
  <si>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</si>
  <si>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</si>
  <si>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</si>
  <si>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</si>
  <si>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</si>
  <si>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</si>
  <si>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</si>
  <si>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</si>
  <si>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</si>
  <si>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</si>
  <si>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</si>
  <si>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</si>
  <si>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</si>
  <si>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</si>
  <si>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</si>
  <si>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</si>
  <si>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</si>
  <si>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</si>
  <si>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</si>
  <si>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</si>
  <si>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</si>
  <si>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</si>
  <si>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</si>
  <si>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</si>
  <si>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</si>
  <si>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</si>
  <si>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</si>
  <si>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</si>
  <si>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</si>
  <si>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</si>
  <si>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</si>
  <si>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</si>
  <si>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</si>
  <si>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</si>
  <si>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</si>
  <si>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</si>
  <si>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</si>
  <si>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</si>
  <si>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</si>
  <si>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</si>
  <si>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</si>
  <si>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</si>
  <si>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</si>
  <si>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</si>
  <si>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</si>
  <si>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</si>
  <si>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</si>
  <si>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</si>
  <si>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</si>
  <si>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</si>
  <si>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</si>
  <si>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</si>
  <si>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</si>
  <si>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</si>
  <si>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</si>
  <si>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</si>
  <si>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</si>
  <si>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</si>
  <si>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</si>
  <si>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</si>
  <si>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</si>
  <si>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</si>
  <si>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</si>
  <si>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</si>
  <si>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</si>
  <si>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</si>
  <si>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</si>
  <si>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</si>
  <si>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</si>
  <si>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</si>
  <si>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</si>
  <si>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</si>
  <si>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</si>
  <si>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</si>
  <si>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</si>
  <si>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</si>
  <si>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</si>
  <si>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</si>
  <si>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</si>
  <si>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</si>
  <si>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</si>
  <si>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</si>
  <si>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</si>
  <si>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</si>
  <si>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</si>
  <si>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</si>
  <si>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</si>
  <si>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</si>
  <si>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</si>
  <si>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</si>
  <si>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</si>
  <si>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</si>
  <si>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</si>
  <si>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</si>
  <si>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</si>
  <si>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</si>
  <si>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</si>
  <si>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</si>
  <si>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</si>
  <si>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</si>
  <si>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</si>
  <si>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</si>
  <si>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</si>
  <si>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</si>
  <si>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</si>
  <si>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</si>
  <si>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</si>
  <si>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</si>
  <si>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</si>
  <si>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</si>
  <si>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</si>
  <si>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</si>
  <si>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</si>
  <si>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</si>
  <si>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</si>
  <si>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</si>
  <si>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</si>
  <si>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</si>
  <si>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</si>
  <si>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</si>
  <si>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</si>
  <si>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</si>
  <si>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</si>
  <si>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</si>
  <si>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</si>
  <si>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</si>
  <si>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</si>
  <si>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</si>
  <si>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</si>
  <si>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</si>
  <si>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</si>
  <si>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</si>
  <si>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</si>
  <si>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</si>
  <si>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</si>
  <si>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</si>
  <si>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</si>
  <si>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</si>
  <si>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</si>
  <si>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</si>
  <si>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</si>
  <si>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</si>
  <si>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</si>
  <si>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</si>
  <si>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</si>
  <si>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</si>
  <si>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</si>
  <si>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</si>
  <si>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</si>
  <si>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</si>
  <si>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</si>
  <si>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</si>
  <si>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</si>
  <si>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</si>
  <si>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</si>
  <si>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</si>
  <si>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</si>
  <si>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</si>
  <si>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</si>
  <si>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</si>
  <si>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</si>
  <si>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</si>
  <si>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</si>
  <si>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</si>
  <si>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</si>
  <si>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</si>
  <si>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</si>
  <si>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</si>
  <si>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</si>
  <si>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</si>
  <si>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</si>
  <si>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</si>
  <si>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</si>
  <si>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</si>
  <si>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</si>
  <si>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</si>
  <si>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</si>
  <si>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</si>
  <si>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</si>
  <si>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</si>
  <si>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</si>
  <si>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</si>
  <si>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</si>
  <si>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</si>
  <si>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</si>
  <si>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</si>
  <si>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</si>
  <si>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</si>
  <si>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</si>
  <si>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</si>
  <si>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</si>
  <si>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</si>
  <si>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</si>
  <si>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</si>
  <si>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</si>
  <si>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</si>
  <si>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</si>
  <si>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</si>
  <si>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</si>
  <si>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</si>
  <si>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</si>
  <si>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</si>
  <si>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</si>
  <si>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</si>
  <si>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</si>
  <si>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</si>
  <si>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</si>
  <si>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</si>
  <si>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</si>
  <si>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</si>
  <si>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</si>
  <si>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</si>
  <si>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</si>
  <si>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</si>
  <si>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</si>
  <si>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</si>
  <si>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</si>
  <si>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</si>
  <si>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</si>
  <si>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</si>
  <si>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</si>
  <si>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</si>
  <si>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</si>
  <si>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</si>
  <si>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</si>
  <si>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</si>
  <si>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</si>
  <si>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</si>
  <si>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</si>
  <si>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</si>
  <si>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</si>
  <si>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</si>
  <si>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</si>
  <si>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</si>
  <si>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</si>
  <si>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</si>
  <si>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</si>
  <si>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</si>
  <si>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</si>
  <si>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</si>
  <si>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</si>
  <si>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</si>
  <si>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</si>
  <si>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</si>
  <si>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</si>
  <si>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</si>
  <si>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</si>
  <si>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</si>
  <si>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</si>
  <si>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</si>
  <si>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</si>
  <si>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</si>
  <si>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</si>
  <si>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</si>
  <si>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</si>
  <si>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</si>
  <si>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</si>
  <si>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</si>
  <si>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</si>
  <si>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</si>
  <si>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</si>
  <si>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</si>
  <si>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</si>
  <si>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</si>
  <si>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</si>
  <si>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</si>
  <si>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</si>
  <si>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</si>
  <si>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</si>
  <si>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</si>
  <si>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</si>
  <si>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</si>
  <si>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</si>
  <si>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</si>
  <si>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</si>
  <si>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</si>
  <si>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</si>
  <si>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</si>
  <si>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</si>
  <si>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</si>
  <si>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</si>
  <si>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</si>
  <si>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</si>
  <si>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</si>
  <si>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</si>
  <si>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</si>
  <si>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</si>
  <si>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</si>
  <si>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</si>
  <si>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</si>
  <si>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</si>
  <si>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</si>
  <si>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</si>
  <si>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</si>
  <si>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</si>
  <si>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</si>
  <si>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</si>
  <si>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</si>
  <si>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</si>
  <si>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</si>
  <si>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</si>
  <si>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</si>
  <si>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</si>
  <si>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</si>
  <si>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</si>
  <si>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</si>
  <si>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</si>
  <si>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</si>
  <si>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</si>
  <si>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</si>
  <si>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</si>
  <si>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</si>
  <si>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</si>
  <si>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</si>
  <si>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</si>
  <si>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</si>
  <si>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</si>
  <si>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</si>
  <si>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</si>
  <si>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</si>
  <si>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</si>
  <si>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</si>
  <si>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</si>
  <si>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</si>
  <si>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</si>
  <si>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</si>
  <si>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</si>
  <si>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</si>
  <si>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</si>
  <si>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</si>
  <si>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</si>
  <si>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</si>
  <si>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</si>
  <si>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</si>
  <si>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</si>
  <si>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</si>
  <si>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</si>
  <si>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</si>
  <si>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</si>
  <si>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</si>
  <si>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</si>
  <si>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</si>
  <si>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</si>
  <si>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</si>
  <si>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</si>
  <si>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</si>
  <si>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</si>
  <si>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</si>
  <si>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</si>
  <si>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</si>
  <si>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</si>
  <si>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</si>
  <si>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</si>
  <si>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</si>
  <si>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</si>
  <si>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</si>
  <si>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</si>
  <si>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</si>
  <si>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</si>
  <si>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</si>
  <si>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</si>
  <si>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</si>
  <si>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</si>
  <si>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</si>
  <si>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</si>
  <si>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</si>
  <si>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</si>
  <si>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</si>
  <si>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</si>
  <si>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</si>
  <si>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</si>
  <si>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</si>
  <si>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</si>
  <si>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</si>
  <si>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</si>
  <si>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</si>
  <si>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</si>
  <si>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</si>
  <si>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</si>
  <si>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</si>
  <si>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</si>
  <si>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</si>
  <si>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</si>
  <si>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</si>
  <si>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</si>
  <si>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</si>
  <si>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</si>
  <si>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</si>
  <si>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</si>
  <si>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</si>
  <si>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</si>
  <si>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</si>
  <si>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</si>
  <si>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</si>
  <si>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</si>
  <si>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</si>
  <si>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</si>
  <si>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</si>
  <si>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</si>
  <si>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</si>
  <si>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</si>
  <si>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</si>
  <si>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</si>
  <si>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</si>
  <si>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</si>
  <si>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</si>
  <si>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</si>
  <si>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</si>
  <si>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</si>
  <si>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</si>
  <si>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</si>
  <si>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</si>
  <si>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</si>
  <si>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</si>
  <si>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</si>
  <si>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</si>
  <si>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</si>
  <si>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</si>
  <si>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</si>
  <si>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</si>
  <si>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</si>
  <si>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</si>
  <si>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</si>
  <si>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</si>
  <si>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</si>
  <si>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</si>
  <si>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</si>
  <si>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</si>
  <si>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</si>
  <si>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</si>
  <si>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</si>
  <si>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</si>
  <si>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</si>
  <si>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</si>
  <si>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</si>
  <si>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</si>
  <si>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</si>
  <si>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</si>
  <si>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</si>
  <si>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</si>
  <si>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</si>
  <si>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</si>
  <si>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</si>
  <si>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</si>
  <si>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</si>
  <si>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</si>
  <si>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</si>
  <si>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</si>
  <si>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</si>
  <si>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</si>
  <si>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</si>
  <si>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</si>
  <si>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</si>
  <si>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</si>
  <si>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</si>
  <si>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</si>
  <si>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</si>
  <si>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</si>
  <si>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</si>
  <si>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</si>
  <si>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</si>
  <si>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</si>
  <si>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</si>
  <si>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</si>
  <si>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</si>
  <si>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</si>
  <si>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</si>
  <si>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</si>
  <si>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</si>
  <si>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</si>
  <si>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</si>
  <si>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</si>
  <si>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</si>
  <si>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</si>
  <si>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</si>
  <si>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</si>
  <si>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</si>
  <si>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</si>
  <si>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</si>
  <si>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</si>
  <si>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</si>
  <si>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</si>
  <si>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</si>
  <si>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</si>
  <si>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</si>
  <si>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</si>
  <si>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</si>
  <si>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</si>
  <si>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</si>
  <si>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</si>
  <si>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</si>
  <si>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</si>
  <si>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</si>
  <si>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</si>
  <si>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</si>
  <si>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</si>
  <si>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</si>
  <si>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</si>
  <si>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</si>
  <si>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</si>
  <si>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</si>
  <si>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</si>
  <si>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</si>
  <si>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</si>
  <si>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</si>
  <si>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</si>
  <si>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</si>
  <si>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</si>
  <si>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София ул. Георги С. Раковски 96А</t>
  </si>
  <si>
    <t>Expat Macedonia MBI10 UCITS ETF</t>
  </si>
  <si>
    <t>05-1650</t>
  </si>
  <si>
    <t>177241399</t>
  </si>
  <si>
    <t>02/980 1881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</si>
</sst>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8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19" xfId="0" applyNumberFormat="1" applyFont="1" applyFill="1" applyBorder="1" applyAlignment="1">
      <alignment/>
    </xf>
    <xf numFmtId="0" fontId="14" fillId="42" borderId="18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19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8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19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8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19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8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19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8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19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8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19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8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19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0" xfId="0" applyFont="1" applyFill="1" applyBorder="1" applyAlignment="1">
      <alignment/>
    </xf>
    <xf numFmtId="0" fontId="14" fillId="11" borderId="21" xfId="0" applyFont="1" applyFill="1" applyBorder="1" applyAlignment="1">
      <alignment/>
    </xf>
    <xf numFmtId="183" fontId="14" fillId="11" borderId="21" xfId="0" applyNumberFormat="1" applyFont="1" applyFill="1" applyBorder="1" applyAlignment="1">
      <alignment/>
    </xf>
    <xf numFmtId="0" fontId="14" fillId="11" borderId="21" xfId="236" applyFont="1" applyFill="1" applyBorder="1" applyAlignment="1" applyProtection="1">
      <alignment horizontal="left" vertical="center" wrapText="1"/>
      <protection/>
    </xf>
    <xf numFmtId="0" fontId="16" fillId="11" borderId="21" xfId="0" applyFont="1" applyFill="1" applyBorder="1" applyAlignment="1" applyProtection="1">
      <alignment horizontal="left" vertical="top" wrapText="1"/>
      <protection/>
    </xf>
    <xf numFmtId="3" fontId="14" fillId="11" borderId="22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3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4" xfId="0" applyFont="1" applyFill="1" applyBorder="1" applyAlignment="1">
      <alignment horizontal="center"/>
    </xf>
    <xf numFmtId="0" fontId="62" fillId="0" borderId="25" xfId="0" applyFont="1" applyFill="1" applyBorder="1" applyAlignment="1">
      <alignment horizontal="center"/>
    </xf>
    <xf numFmtId="3" fontId="62" fillId="0" borderId="26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3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3" xfId="239" applyFont="1" applyFill="1" applyBorder="1" applyAlignment="1" applyProtection="1">
      <alignment horizontal="center" vertical="center" wrapText="1"/>
      <protection/>
    </xf>
    <xf numFmtId="0" fontId="1" fillId="0" borderId="27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44562</v>
      </c>
    </row>
    <row r="7" spans="2:3" ht="15.75">
      <c r="B7" s="7" t="s">
        <v>212</v>
      </c>
      <c r="C7" s="160">
        <v>44926</v>
      </c>
    </row>
    <row r="8" spans="2:3" ht="15.75">
      <c r="B8" s="7" t="s">
        <v>213</v>
      </c>
      <c r="C8" s="160">
        <v>45000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1355</v>
      </c>
    </row>
    <row r="12" spans="2:3" ht="15.75">
      <c r="B12" s="7" t="s">
        <v>216</v>
      </c>
      <c r="C12" s="161" t="s">
        <v>1356</v>
      </c>
    </row>
    <row r="13" spans="2:3" ht="15.75">
      <c r="B13" s="7" t="s">
        <v>217</v>
      </c>
      <c r="C13" s="161" t="s">
        <v>1357</v>
      </c>
    </row>
    <row r="14" spans="2:3" ht="15.75">
      <c r="B14" s="7" t="s">
        <v>218</v>
      </c>
      <c r="C14" s="161" t="s">
        <v>1354</v>
      </c>
    </row>
    <row r="15" spans="2:3" ht="15.75">
      <c r="B15" s="7" t="s">
        <v>219</v>
      </c>
      <c r="C15" s="161" t="s">
        <v>1354</v>
      </c>
    </row>
    <row r="16" spans="2:3" ht="15.75">
      <c r="B16" s="10" t="s">
        <v>220</v>
      </c>
      <c r="C16" s="162" t="s">
        <v>1358</v>
      </c>
    </row>
    <row r="17" spans="2:3" ht="15.75">
      <c r="B17" s="10" t="s">
        <v>221</v>
      </c>
      <c r="C17" s="281" t="s">
        <v>1346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1347</v>
      </c>
    </row>
    <row r="21" spans="2:3" ht="15.75">
      <c r="B21" s="7" t="s">
        <v>216</v>
      </c>
      <c r="C21" s="161" t="s">
        <v>1348</v>
      </c>
    </row>
    <row r="22" spans="2:3" ht="15.75">
      <c r="B22" s="7" t="s">
        <v>217</v>
      </c>
      <c r="C22" s="161" t="s">
        <v>1349</v>
      </c>
    </row>
    <row r="23" spans="2:3" ht="15.75">
      <c r="B23" s="7" t="s">
        <v>224</v>
      </c>
      <c r="C23" s="161" t="s">
        <v>1350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1351</v>
      </c>
    </row>
    <row r="27" spans="2:3" ht="15.75">
      <c r="B27" s="10" t="s">
        <v>227</v>
      </c>
      <c r="C27" s="162" t="s">
        <v>1352</v>
      </c>
    </row>
    <row r="28" spans="2:3" ht="15.75">
      <c r="B28" s="10" t="s">
        <v>220</v>
      </c>
      <c r="C28" s="162" t="s">
        <v>1353</v>
      </c>
    </row>
    <row r="29" spans="2:3" ht="15.75">
      <c r="B29" s="10" t="s">
        <v>221</v>
      </c>
      <c r="C29" s="281" t="s">
        <v>1346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1" t="s">
        <v>1272</v>
      </c>
      <c r="C35" s="330" t="s">
        <v>1271</v>
      </c>
    </row>
    <row r="36" spans="2:3" ht="15.75">
      <c r="B36" s="331" t="s">
        <v>1283</v>
      </c>
      <c r="C36" s="330" t="s">
        <v>896</v>
      </c>
    </row>
    <row r="37" spans="2:3" ht="15.75">
      <c r="B37" s="331" t="s">
        <v>1318</v>
      </c>
      <c r="C37" s="330" t="s">
        <v>1281</v>
      </c>
    </row>
    <row r="38" spans="2:3" ht="15.75">
      <c r="B38" s="331" t="s">
        <v>1284</v>
      </c>
      <c r="C38" s="330" t="s">
        <v>1282</v>
      </c>
    </row>
    <row r="39" spans="2:3" ht="31.5">
      <c r="B39" s="331" t="s">
        <v>1285</v>
      </c>
      <c r="C39" s="330" t="s">
        <v>1316</v>
      </c>
    </row>
    <row r="40" spans="2:3" ht="15.75">
      <c r="B40" s="331" t="s">
        <v>1286</v>
      </c>
      <c r="C40" s="332" t="s">
        <v>230</v>
      </c>
    </row>
    <row r="41" spans="2:3" ht="15.75">
      <c r="B41" s="331" t="s">
        <v>1287</v>
      </c>
      <c r="C41" s="333" t="s">
        <v>231</v>
      </c>
    </row>
    <row r="42" spans="2:3" ht="15.75">
      <c r="B42" s="331" t="s">
        <v>1288</v>
      </c>
      <c r="C42" s="333" t="s">
        <v>232</v>
      </c>
    </row>
    <row r="43" spans="2:3" ht="15.75">
      <c r="B43" s="331" t="s">
        <v>1289</v>
      </c>
      <c r="C43" s="333" t="s">
        <v>1338</v>
      </c>
    </row>
    <row r="44" spans="2:3" ht="63">
      <c r="B44" s="331" t="s">
        <v>1290</v>
      </c>
      <c r="C44" s="334" t="s">
        <v>894</v>
      </c>
    </row>
    <row r="45" spans="2:3" ht="31.5">
      <c r="B45" s="331" t="s">
        <v>1291</v>
      </c>
      <c r="C45" s="334" t="s">
        <v>1270</v>
      </c>
    </row>
    <row r="46" spans="2:3" ht="31.5">
      <c r="B46" s="331" t="s">
        <v>1320</v>
      </c>
      <c r="C46" s="334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1">
      <selection activeCell="G29" sqref="G29:H39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MACEDONIA MBI10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31.12.2022 г.</v>
      </c>
      <c r="B4" s="39"/>
      <c r="C4" s="39"/>
      <c r="D4" s="39"/>
      <c r="E4" s="39"/>
      <c r="F4" s="123" t="s">
        <v>874</v>
      </c>
      <c r="G4" s="129">
        <f>ReportedCompletionDate</f>
        <v>45000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215141</v>
      </c>
      <c r="H11" s="145">
        <v>195583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28635</v>
      </c>
      <c r="H13" s="127">
        <v>2464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28635</v>
      </c>
      <c r="H16" s="146">
        <f>SUM(H13:H15)</f>
        <v>2464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175527</v>
      </c>
      <c r="H18" s="138">
        <f>SUM(H19:H20)</f>
        <v>93848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175527</v>
      </c>
      <c r="H19" s="127">
        <v>93848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/>
      <c r="H20" s="127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27"/>
      <c r="E21" s="165" t="s">
        <v>923</v>
      </c>
      <c r="F21" s="126" t="s">
        <v>182</v>
      </c>
      <c r="G21" s="127"/>
      <c r="H21" s="127">
        <v>81679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409</v>
      </c>
      <c r="D22" s="127">
        <v>18619</v>
      </c>
      <c r="E22" s="165" t="s">
        <v>924</v>
      </c>
      <c r="F22" s="126" t="s">
        <v>925</v>
      </c>
      <c r="G22" s="127">
        <v>-86392</v>
      </c>
      <c r="H22" s="127"/>
      <c r="I22" s="70"/>
      <c r="J22" s="70"/>
      <c r="K22" s="34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89135</v>
      </c>
      <c r="H23" s="146">
        <f>H19+H21+H20+H22</f>
        <v>175527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332911</v>
      </c>
      <c r="H24" s="146">
        <f>H11+H16+H23</f>
        <v>373574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409</v>
      </c>
      <c r="D25" s="146">
        <f>SUM(D21:D24)</f>
        <v>18619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333065</v>
      </c>
      <c r="D27" s="138">
        <f>SUM(D28:D31)</f>
        <v>355548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8" t="s">
        <v>73</v>
      </c>
      <c r="B28" s="126" t="s">
        <v>156</v>
      </c>
      <c r="C28" s="127">
        <v>333065</v>
      </c>
      <c r="D28" s="127">
        <v>355548</v>
      </c>
      <c r="E28" s="71" t="s">
        <v>103</v>
      </c>
      <c r="F28" s="156" t="s">
        <v>186</v>
      </c>
      <c r="G28" s="138">
        <f>SUM(G29:G31)</f>
        <v>563</v>
      </c>
      <c r="H28" s="138">
        <f>SUM(H29:H31)</f>
        <v>593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8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282</v>
      </c>
      <c r="H29" s="152">
        <v>286</v>
      </c>
    </row>
    <row r="30" spans="1:8" ht="15.75">
      <c r="A30" s="168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281</v>
      </c>
      <c r="H30" s="152">
        <v>307</v>
      </c>
    </row>
    <row r="31" spans="1:8" ht="15.75">
      <c r="A31" s="168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333065</v>
      </c>
      <c r="D37" s="137">
        <f>SUM(D32:D36)+D27</f>
        <v>355548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563</v>
      </c>
      <c r="H40" s="153">
        <f>SUM(H32:H39)+H28+H27</f>
        <v>593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333474</v>
      </c>
      <c r="D45" s="153">
        <f>D25+D37+D43+D44</f>
        <v>374167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8">
        <f>C18+C45</f>
        <v>333474</v>
      </c>
      <c r="D47" s="368">
        <f>D18+D45</f>
        <v>374167</v>
      </c>
      <c r="E47" s="158" t="s">
        <v>35</v>
      </c>
      <c r="F47" s="121" t="s">
        <v>199</v>
      </c>
      <c r="G47" s="369">
        <f>G24+G40</f>
        <v>333474</v>
      </c>
      <c r="H47" s="369">
        <f>H24+H40</f>
        <v>374167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C13" sqref="C13:C14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MACEDONIA MBI10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01.01.2022 - 31.12.2022</v>
      </c>
      <c r="B4" s="38"/>
      <c r="C4" s="37"/>
      <c r="D4" s="38"/>
      <c r="E4" s="38"/>
      <c r="F4" s="33" t="s">
        <v>874</v>
      </c>
      <c r="G4" s="282">
        <f>ReportedCompletionDate</f>
        <v>45000</v>
      </c>
    </row>
    <row r="5" spans="1:7" ht="15.75">
      <c r="A5" s="112"/>
      <c r="B5" s="61"/>
      <c r="C5" s="42"/>
      <c r="D5" s="113"/>
      <c r="E5" s="25"/>
      <c r="F5" s="283" t="s">
        <v>226</v>
      </c>
      <c r="G5" s="284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3" t="s">
        <v>228</v>
      </c>
      <c r="G6" s="285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6" t="s">
        <v>5</v>
      </c>
      <c r="B9" s="286" t="s">
        <v>140</v>
      </c>
      <c r="C9" s="286">
        <v>1</v>
      </c>
      <c r="D9" s="286">
        <v>2</v>
      </c>
      <c r="E9" s="287" t="s">
        <v>5</v>
      </c>
      <c r="F9" s="286" t="s">
        <v>140</v>
      </c>
      <c r="G9" s="286">
        <v>1</v>
      </c>
      <c r="H9" s="286">
        <v>2</v>
      </c>
    </row>
    <row r="10" spans="1:9" ht="15.75">
      <c r="A10" s="45" t="s">
        <v>16</v>
      </c>
      <c r="B10" s="170"/>
      <c r="C10" s="46"/>
      <c r="D10" s="46"/>
      <c r="E10" s="45" t="s">
        <v>17</v>
      </c>
      <c r="F10" s="170"/>
      <c r="G10" s="46"/>
      <c r="H10" s="46"/>
      <c r="I10" s="76"/>
    </row>
    <row r="11" spans="1:9" s="85" customFormat="1" ht="15.75">
      <c r="A11" s="147" t="s">
        <v>18</v>
      </c>
      <c r="B11" s="171"/>
      <c r="C11" s="143"/>
      <c r="D11" s="143"/>
      <c r="E11" s="147" t="s">
        <v>37</v>
      </c>
      <c r="F11" s="171"/>
      <c r="G11" s="143"/>
      <c r="H11" s="143"/>
      <c r="I11" s="82"/>
    </row>
    <row r="12" spans="1:9" s="70" customFormat="1" ht="15.75">
      <c r="A12" s="81" t="s">
        <v>19</v>
      </c>
      <c r="B12" s="170" t="s">
        <v>756</v>
      </c>
      <c r="C12" s="139"/>
      <c r="D12" s="139"/>
      <c r="E12" s="81" t="s">
        <v>38</v>
      </c>
      <c r="F12" s="170" t="s">
        <v>773</v>
      </c>
      <c r="G12" s="139">
        <v>11102</v>
      </c>
      <c r="H12" s="139">
        <v>11330</v>
      </c>
      <c r="I12" s="77"/>
    </row>
    <row r="13" spans="1:9" s="70" customFormat="1" ht="31.5">
      <c r="A13" s="81" t="s">
        <v>886</v>
      </c>
      <c r="B13" s="170" t="s">
        <v>757</v>
      </c>
      <c r="C13" s="139">
        <v>176</v>
      </c>
      <c r="D13" s="139">
        <v>830</v>
      </c>
      <c r="E13" s="81" t="s">
        <v>889</v>
      </c>
      <c r="F13" s="170" t="s">
        <v>774</v>
      </c>
      <c r="G13" s="139">
        <v>19</v>
      </c>
      <c r="H13" s="139"/>
      <c r="I13" s="77"/>
    </row>
    <row r="14" spans="1:9" s="70" customFormat="1" ht="31.5">
      <c r="A14" s="81" t="s">
        <v>887</v>
      </c>
      <c r="B14" s="170" t="s">
        <v>758</v>
      </c>
      <c r="C14" s="139">
        <f>175479-600</f>
        <v>174879</v>
      </c>
      <c r="D14" s="139"/>
      <c r="E14" s="81" t="s">
        <v>890</v>
      </c>
      <c r="F14" s="170" t="s">
        <v>775</v>
      </c>
      <c r="G14" s="139"/>
      <c r="H14" s="139">
        <v>6417</v>
      </c>
      <c r="I14" s="77"/>
    </row>
    <row r="15" spans="1:9" s="70" customFormat="1" ht="31.5">
      <c r="A15" s="81" t="s">
        <v>888</v>
      </c>
      <c r="B15" s="170" t="s">
        <v>759</v>
      </c>
      <c r="C15" s="139">
        <f>18923-1029</f>
        <v>17894</v>
      </c>
      <c r="D15" s="139">
        <v>16337</v>
      </c>
      <c r="E15" s="81" t="s">
        <v>891</v>
      </c>
      <c r="F15" s="170" t="s">
        <v>776</v>
      </c>
      <c r="G15" s="139">
        <f>171340-1629</f>
        <v>169711</v>
      </c>
      <c r="H15" s="139">
        <v>90787</v>
      </c>
      <c r="I15" s="77"/>
    </row>
    <row r="16" spans="1:9" s="70" customFormat="1" ht="15.75">
      <c r="A16" s="81" t="s">
        <v>915</v>
      </c>
      <c r="B16" s="170" t="s">
        <v>760</v>
      </c>
      <c r="C16" s="139">
        <v>9192</v>
      </c>
      <c r="D16" s="139">
        <v>8854</v>
      </c>
      <c r="E16" s="86" t="s">
        <v>892</v>
      </c>
      <c r="F16" s="170" t="s">
        <v>777</v>
      </c>
      <c r="G16" s="139"/>
      <c r="H16" s="139"/>
      <c r="I16" s="77"/>
    </row>
    <row r="17" spans="1:9" s="70" customFormat="1" ht="15.75">
      <c r="A17" s="148"/>
      <c r="B17" s="170"/>
      <c r="C17" s="140"/>
      <c r="D17" s="140"/>
      <c r="E17" s="81" t="s">
        <v>893</v>
      </c>
      <c r="F17" s="170" t="s">
        <v>778</v>
      </c>
      <c r="G17" s="139"/>
      <c r="H17" s="139"/>
      <c r="I17" s="77"/>
    </row>
    <row r="18" spans="1:9" s="70" customFormat="1" ht="15.75">
      <c r="A18" s="83" t="s">
        <v>20</v>
      </c>
      <c r="B18" s="171" t="s">
        <v>761</v>
      </c>
      <c r="C18" s="142">
        <f>SUM(C12:C16)</f>
        <v>202141</v>
      </c>
      <c r="D18" s="142">
        <f>SUM(D12:D16)</f>
        <v>26021</v>
      </c>
      <c r="E18" s="83" t="s">
        <v>20</v>
      </c>
      <c r="F18" s="171" t="s">
        <v>779</v>
      </c>
      <c r="G18" s="142">
        <f>SUM(G12:G17)</f>
        <v>180832</v>
      </c>
      <c r="H18" s="142">
        <f>SUM(H12:H17)</f>
        <v>108534</v>
      </c>
      <c r="I18" s="77"/>
    </row>
    <row r="19" spans="1:8" s="116" customFormat="1" ht="15.75">
      <c r="A19" s="144" t="s">
        <v>93</v>
      </c>
      <c r="B19" s="171"/>
      <c r="C19" s="142"/>
      <c r="D19" s="142"/>
      <c r="E19" s="144" t="s">
        <v>39</v>
      </c>
      <c r="F19" s="171"/>
      <c r="G19" s="142"/>
      <c r="H19" s="142"/>
    </row>
    <row r="20" spans="1:8" s="70" customFormat="1" ht="15.75">
      <c r="A20" s="149" t="s">
        <v>785</v>
      </c>
      <c r="B20" s="170" t="s">
        <v>762</v>
      </c>
      <c r="C20" s="139"/>
      <c r="D20" s="139"/>
      <c r="E20" s="150"/>
      <c r="F20" s="170"/>
      <c r="G20" s="140"/>
      <c r="H20" s="140"/>
    </row>
    <row r="21" spans="1:8" s="70" customFormat="1" ht="15.75">
      <c r="A21" s="81" t="s">
        <v>100</v>
      </c>
      <c r="B21" s="170" t="s">
        <v>763</v>
      </c>
      <c r="C21" s="139">
        <v>65083</v>
      </c>
      <c r="D21" s="139">
        <v>834</v>
      </c>
      <c r="E21" s="144"/>
      <c r="F21" s="170"/>
      <c r="G21" s="140"/>
      <c r="H21" s="140"/>
    </row>
    <row r="22" spans="1:8" s="70" customFormat="1" ht="15.75">
      <c r="A22" s="81" t="s">
        <v>21</v>
      </c>
      <c r="B22" s="170" t="s">
        <v>764</v>
      </c>
      <c r="C22" s="139"/>
      <c r="D22" s="139"/>
      <c r="E22" s="148"/>
      <c r="F22" s="170"/>
      <c r="G22" s="140"/>
      <c r="H22" s="140"/>
    </row>
    <row r="23" spans="1:8" s="70" customFormat="1" ht="15.75">
      <c r="A23" s="81" t="s">
        <v>121</v>
      </c>
      <c r="B23" s="170" t="s">
        <v>765</v>
      </c>
      <c r="C23" s="139"/>
      <c r="D23" s="139"/>
      <c r="E23" s="81"/>
      <c r="F23" s="170"/>
      <c r="G23" s="140"/>
      <c r="H23" s="140"/>
    </row>
    <row r="24" spans="1:8" s="70" customFormat="1" ht="15.75">
      <c r="A24" s="81" t="s">
        <v>22</v>
      </c>
      <c r="B24" s="170" t="s">
        <v>766</v>
      </c>
      <c r="C24" s="139"/>
      <c r="D24" s="139"/>
      <c r="E24" s="81"/>
      <c r="F24" s="170"/>
      <c r="G24" s="140"/>
      <c r="H24" s="140"/>
    </row>
    <row r="25" spans="1:8" s="116" customFormat="1" ht="15.75">
      <c r="A25" s="83" t="s">
        <v>23</v>
      </c>
      <c r="B25" s="171" t="s">
        <v>767</v>
      </c>
      <c r="C25" s="142">
        <f>SUM(C20:C24)</f>
        <v>65083</v>
      </c>
      <c r="D25" s="142">
        <f>SUM(D20:D24)</f>
        <v>834</v>
      </c>
      <c r="E25" s="83" t="s">
        <v>23</v>
      </c>
      <c r="F25" s="171" t="s">
        <v>780</v>
      </c>
      <c r="G25" s="141"/>
      <c r="H25" s="141"/>
    </row>
    <row r="26" spans="1:8" s="116" customFormat="1" ht="15.75">
      <c r="A26" s="144" t="s">
        <v>122</v>
      </c>
      <c r="B26" s="171" t="s">
        <v>768</v>
      </c>
      <c r="C26" s="142">
        <f>C18+C25</f>
        <v>267224</v>
      </c>
      <c r="D26" s="142">
        <f>D18+D25</f>
        <v>26855</v>
      </c>
      <c r="E26" s="144" t="s">
        <v>40</v>
      </c>
      <c r="F26" s="171" t="s">
        <v>781</v>
      </c>
      <c r="G26" s="142">
        <f>G18+G25</f>
        <v>180832</v>
      </c>
      <c r="H26" s="142">
        <f>H18+H25</f>
        <v>108534</v>
      </c>
    </row>
    <row r="27" spans="1:8" s="116" customFormat="1" ht="15.75">
      <c r="A27" s="144" t="s">
        <v>786</v>
      </c>
      <c r="B27" s="171" t="s">
        <v>769</v>
      </c>
      <c r="C27" s="46">
        <f>IF((G26-C26)&gt;0,G26-C26,0)</f>
        <v>0</v>
      </c>
      <c r="D27" s="46">
        <f>IF((H26-D26)&gt;0,H26-D26,0)</f>
        <v>81679</v>
      </c>
      <c r="E27" s="144" t="s">
        <v>787</v>
      </c>
      <c r="F27" s="171" t="s">
        <v>782</v>
      </c>
      <c r="G27" s="164">
        <f>IF((C26-G26)&gt;0,C26-G26,0)</f>
        <v>86392</v>
      </c>
      <c r="H27" s="164">
        <f>IF((D26-H26)&gt;0,D26-H26,0)</f>
        <v>0</v>
      </c>
    </row>
    <row r="28" spans="1:8" s="116" customFormat="1" ht="15.75">
      <c r="A28" s="144" t="s">
        <v>123</v>
      </c>
      <c r="B28" s="171" t="s">
        <v>770</v>
      </c>
      <c r="C28" s="141"/>
      <c r="D28" s="141"/>
      <c r="E28" s="144"/>
      <c r="F28" s="171"/>
      <c r="G28" s="142"/>
      <c r="H28" s="142"/>
    </row>
    <row r="29" spans="1:8" s="116" customFormat="1" ht="15.75">
      <c r="A29" s="144" t="s">
        <v>124</v>
      </c>
      <c r="B29" s="171" t="s">
        <v>771</v>
      </c>
      <c r="C29" s="142">
        <f>C27-C28</f>
        <v>0</v>
      </c>
      <c r="D29" s="142">
        <f>D27-D28</f>
        <v>81679</v>
      </c>
      <c r="E29" s="144" t="s">
        <v>125</v>
      </c>
      <c r="F29" s="171" t="s">
        <v>783</v>
      </c>
      <c r="G29" s="142">
        <f>G27</f>
        <v>86392</v>
      </c>
      <c r="H29" s="142">
        <f>H27</f>
        <v>0</v>
      </c>
    </row>
    <row r="30" spans="1:8" s="116" customFormat="1" ht="15.75">
      <c r="A30" s="151" t="s">
        <v>788</v>
      </c>
      <c r="B30" s="171" t="s">
        <v>772</v>
      </c>
      <c r="C30" s="142">
        <f>C26+C28+C29</f>
        <v>267224</v>
      </c>
      <c r="D30" s="142">
        <f>D26+D28+D29</f>
        <v>108534</v>
      </c>
      <c r="E30" s="144" t="s">
        <v>789</v>
      </c>
      <c r="F30" s="171" t="s">
        <v>784</v>
      </c>
      <c r="G30" s="142">
        <f>G26+G29</f>
        <v>267224</v>
      </c>
      <c r="H30" s="142">
        <f>H26+H29</f>
        <v>108534</v>
      </c>
    </row>
    <row r="31" spans="1:6" s="70" customFormat="1" ht="15.75">
      <c r="A31" s="288"/>
      <c r="B31" s="58"/>
      <c r="C31" s="77"/>
      <c r="D31" s="77"/>
      <c r="E31" s="289"/>
      <c r="F31" s="289"/>
    </row>
    <row r="32" spans="1:6" s="70" customFormat="1" ht="15.75">
      <c r="A32" s="77"/>
      <c r="B32" s="58"/>
      <c r="C32" s="77"/>
      <c r="D32" s="77"/>
      <c r="E32" s="172"/>
      <c r="F32" s="172"/>
    </row>
    <row r="33" spans="1:6" s="70" customFormat="1" ht="15.75">
      <c r="A33" s="290"/>
      <c r="B33" s="58"/>
      <c r="C33" s="77"/>
      <c r="D33" s="77"/>
      <c r="E33" s="77"/>
      <c r="F33" s="77"/>
    </row>
    <row r="34" spans="1:6" s="70" customFormat="1" ht="15.75">
      <c r="A34" s="290"/>
      <c r="B34" s="58"/>
      <c r="C34" s="77"/>
      <c r="D34" s="77"/>
      <c r="E34" s="77"/>
      <c r="F34" s="77"/>
    </row>
    <row r="35" spans="1:6" s="70" customFormat="1" ht="15.75">
      <c r="A35" s="291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">
      <selection activeCell="D14" sqref="D14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2" t="s">
        <v>64</v>
      </c>
      <c r="B2" s="293"/>
      <c r="C2" s="294"/>
      <c r="D2" s="295"/>
      <c r="E2" s="296"/>
      <c r="F2" s="297"/>
      <c r="G2" s="298"/>
      <c r="H2" s="110"/>
    </row>
    <row r="3" spans="1:8" ht="12.75">
      <c r="A3" s="292" t="str">
        <f>CONCATENATE("на ",UPPER(dfName))</f>
        <v>на EXPAT MACEDONIA MBI10 UCITS ETF</v>
      </c>
      <c r="B3" s="293"/>
      <c r="C3" s="294"/>
      <c r="D3" s="295"/>
      <c r="E3" s="296"/>
      <c r="F3" s="297"/>
      <c r="G3" s="299"/>
      <c r="H3" s="110"/>
    </row>
    <row r="4" spans="1:5" ht="12.75">
      <c r="A4" s="296" t="str">
        <f>"за периода "&amp;TEXT(StartDate,"dd.mm.yyyy")&amp;" - "&amp;TEXT(EndDate,"dd.mm.yyyy")</f>
        <v>за периода 01.01.2022 - 31.12.2022</v>
      </c>
      <c r="B4" s="293"/>
      <c r="C4" s="294"/>
      <c r="D4" s="296"/>
      <c r="E4" s="296"/>
    </row>
    <row r="5" spans="1:7" ht="12.75">
      <c r="A5" s="297"/>
      <c r="B5" s="300"/>
      <c r="C5" s="301"/>
      <c r="D5" s="297"/>
      <c r="E5" s="297"/>
      <c r="F5" s="302" t="s">
        <v>874</v>
      </c>
      <c r="G5" s="303">
        <f>ReportedCompletionDate</f>
        <v>45000</v>
      </c>
    </row>
    <row r="6" spans="1:8" ht="12.75">
      <c r="A6" s="304"/>
      <c r="B6" s="111"/>
      <c r="C6" s="304"/>
      <c r="F6" s="302" t="s">
        <v>226</v>
      </c>
      <c r="G6" s="305" t="str">
        <f>authorName</f>
        <v>Татяна Лазарова</v>
      </c>
      <c r="H6" s="110"/>
    </row>
    <row r="7" spans="1:8" ht="12.75">
      <c r="A7" s="304"/>
      <c r="B7" s="111"/>
      <c r="C7" s="304"/>
      <c r="F7" s="302" t="s">
        <v>228</v>
      </c>
      <c r="G7" s="306" t="str">
        <f>udManager</f>
        <v>Даниел Дончев</v>
      </c>
      <c r="H7" s="110"/>
    </row>
    <row r="8" spans="1:8" ht="12.75">
      <c r="A8" s="304"/>
      <c r="C8" s="304"/>
      <c r="D8" s="307"/>
      <c r="E8" s="308"/>
      <c r="F8" s="110"/>
      <c r="G8" s="110"/>
      <c r="H8" s="309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0" t="s">
        <v>59</v>
      </c>
      <c r="D10" s="310" t="s">
        <v>60</v>
      </c>
      <c r="E10" s="310" t="s">
        <v>61</v>
      </c>
      <c r="F10" s="310" t="s">
        <v>59</v>
      </c>
      <c r="G10" s="310" t="s">
        <v>60</v>
      </c>
      <c r="H10" s="310" t="s">
        <v>61</v>
      </c>
    </row>
    <row r="11" spans="1:8" s="311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2" t="s">
        <v>920</v>
      </c>
      <c r="B12" s="41"/>
      <c r="C12" s="313"/>
      <c r="D12" s="313"/>
      <c r="E12" s="313"/>
      <c r="F12" s="313"/>
      <c r="G12" s="313"/>
      <c r="H12" s="313"/>
    </row>
    <row r="13" spans="1:8" ht="25.5">
      <c r="A13" s="314" t="s">
        <v>921</v>
      </c>
      <c r="B13" s="41" t="s">
        <v>792</v>
      </c>
      <c r="C13" s="315">
        <v>75372</v>
      </c>
      <c r="D13" s="315">
        <v>-29642</v>
      </c>
      <c r="E13" s="316">
        <f>SUM(C13:D13)</f>
        <v>45730</v>
      </c>
      <c r="F13" s="315">
        <v>149480</v>
      </c>
      <c r="G13" s="315">
        <v>-89397</v>
      </c>
      <c r="H13" s="316">
        <f>SUM(F13:G13)</f>
        <v>60083</v>
      </c>
    </row>
    <row r="14" spans="1:8" ht="12.75">
      <c r="A14" s="314" t="s">
        <v>897</v>
      </c>
      <c r="B14" s="41" t="s">
        <v>793</v>
      </c>
      <c r="C14" s="315"/>
      <c r="D14" s="315"/>
      <c r="E14" s="316">
        <f aca="true" t="shared" si="0" ref="E14:E19">SUM(C14:D14)</f>
        <v>0</v>
      </c>
      <c r="F14" s="315"/>
      <c r="G14" s="315"/>
      <c r="H14" s="316">
        <f aca="true" t="shared" si="1" ref="H14:H19">SUM(F14:G14)</f>
        <v>0</v>
      </c>
    </row>
    <row r="15" spans="1:8" ht="12.75">
      <c r="A15" s="317" t="s">
        <v>63</v>
      </c>
      <c r="B15" s="41" t="s">
        <v>794</v>
      </c>
      <c r="C15" s="315"/>
      <c r="D15" s="315"/>
      <c r="E15" s="316">
        <f t="shared" si="0"/>
        <v>0</v>
      </c>
      <c r="F15" s="315"/>
      <c r="G15" s="315"/>
      <c r="H15" s="316">
        <f t="shared" si="1"/>
        <v>0</v>
      </c>
    </row>
    <row r="16" spans="1:8" ht="12.75">
      <c r="A16" s="318" t="s">
        <v>898</v>
      </c>
      <c r="B16" s="41" t="s">
        <v>795</v>
      </c>
      <c r="C16" s="315"/>
      <c r="D16" s="315"/>
      <c r="E16" s="316">
        <f t="shared" si="0"/>
        <v>0</v>
      </c>
      <c r="F16" s="315"/>
      <c r="G16" s="315"/>
      <c r="H16" s="316">
        <f t="shared" si="1"/>
        <v>0</v>
      </c>
    </row>
    <row r="17" spans="1:8" ht="12.75">
      <c r="A17" s="318" t="s">
        <v>922</v>
      </c>
      <c r="B17" s="41" t="s">
        <v>796</v>
      </c>
      <c r="C17" s="315"/>
      <c r="D17" s="315"/>
      <c r="E17" s="316">
        <f t="shared" si="0"/>
        <v>0</v>
      </c>
      <c r="F17" s="315"/>
      <c r="G17" s="315"/>
      <c r="H17" s="316">
        <f t="shared" si="1"/>
        <v>0</v>
      </c>
    </row>
    <row r="18" spans="1:8" ht="12.75">
      <c r="A18" s="314" t="s">
        <v>918</v>
      </c>
      <c r="B18" s="41" t="s">
        <v>797</v>
      </c>
      <c r="C18" s="315"/>
      <c r="D18" s="315">
        <v>-65083</v>
      </c>
      <c r="E18" s="316">
        <f t="shared" si="0"/>
        <v>-65083</v>
      </c>
      <c r="F18" s="315"/>
      <c r="G18" s="315">
        <v>-834</v>
      </c>
      <c r="H18" s="316">
        <f t="shared" si="1"/>
        <v>-834</v>
      </c>
    </row>
    <row r="19" spans="1:8" ht="21" customHeight="1">
      <c r="A19" s="312" t="s">
        <v>919</v>
      </c>
      <c r="B19" s="136" t="s">
        <v>798</v>
      </c>
      <c r="C19" s="319">
        <f>SUM(C13:C14,C16:C18)</f>
        <v>75372</v>
      </c>
      <c r="D19" s="319">
        <f>SUM(D13:D14,D16:D18)</f>
        <v>-94725</v>
      </c>
      <c r="E19" s="316">
        <f t="shared" si="0"/>
        <v>-19353</v>
      </c>
      <c r="F19" s="319">
        <f>SUM(F13:F14,F16:F18)</f>
        <v>149480</v>
      </c>
      <c r="G19" s="319">
        <f>SUM(G13:G14,G16:G18)</f>
        <v>-90231</v>
      </c>
      <c r="H19" s="316">
        <f t="shared" si="1"/>
        <v>59249</v>
      </c>
    </row>
    <row r="20" spans="1:8" ht="21" customHeight="1">
      <c r="A20" s="312" t="s">
        <v>101</v>
      </c>
      <c r="B20" s="41"/>
      <c r="C20" s="320"/>
      <c r="D20" s="320"/>
      <c r="E20" s="320"/>
      <c r="F20" s="320"/>
      <c r="G20" s="320"/>
      <c r="H20" s="320"/>
    </row>
    <row r="21" spans="1:8" ht="12.75">
      <c r="A21" s="314" t="s">
        <v>899</v>
      </c>
      <c r="B21" s="41" t="s">
        <v>799</v>
      </c>
      <c r="C21" s="315">
        <f>31370+19</f>
        <v>31389</v>
      </c>
      <c r="D21" s="315">
        <v>-31403</v>
      </c>
      <c r="E21" s="316">
        <f>SUM(C21:D21)</f>
        <v>-14</v>
      </c>
      <c r="F21" s="315">
        <v>62825</v>
      </c>
      <c r="G21" s="315">
        <v>-109947</v>
      </c>
      <c r="H21" s="316">
        <f>SUM(F21:G21)</f>
        <v>-47122</v>
      </c>
    </row>
    <row r="22" spans="1:8" ht="12.75">
      <c r="A22" s="314" t="s">
        <v>900</v>
      </c>
      <c r="B22" s="41" t="s">
        <v>800</v>
      </c>
      <c r="C22" s="315"/>
      <c r="D22" s="315"/>
      <c r="E22" s="316">
        <f aca="true" t="shared" si="2" ref="E22:E29">SUM(C22:D22)</f>
        <v>0</v>
      </c>
      <c r="F22" s="315"/>
      <c r="G22" s="315"/>
      <c r="H22" s="316">
        <f aca="true" t="shared" si="3" ref="H22:H29">SUM(F22:G22)</f>
        <v>0</v>
      </c>
    </row>
    <row r="23" spans="1:8" ht="12.75">
      <c r="A23" s="321" t="s">
        <v>901</v>
      </c>
      <c r="B23" s="41" t="s">
        <v>801</v>
      </c>
      <c r="C23" s="315"/>
      <c r="D23" s="315">
        <v>-1710</v>
      </c>
      <c r="E23" s="316">
        <f t="shared" si="2"/>
        <v>-1710</v>
      </c>
      <c r="F23" s="315"/>
      <c r="G23" s="315">
        <v>-2466</v>
      </c>
      <c r="H23" s="316">
        <f t="shared" si="3"/>
        <v>-2466</v>
      </c>
    </row>
    <row r="24" spans="1:8" ht="12.75">
      <c r="A24" s="314" t="s">
        <v>902</v>
      </c>
      <c r="B24" s="41" t="s">
        <v>802</v>
      </c>
      <c r="C24" s="315">
        <v>11071</v>
      </c>
      <c r="D24" s="315"/>
      <c r="E24" s="316">
        <f t="shared" si="2"/>
        <v>11071</v>
      </c>
      <c r="F24" s="315">
        <v>11305</v>
      </c>
      <c r="G24" s="315"/>
      <c r="H24" s="316">
        <f t="shared" si="3"/>
        <v>11305</v>
      </c>
    </row>
    <row r="25" spans="1:8" ht="12.75">
      <c r="A25" s="322" t="s">
        <v>903</v>
      </c>
      <c r="B25" s="41" t="s">
        <v>803</v>
      </c>
      <c r="C25" s="315"/>
      <c r="D25" s="315">
        <v>-4004</v>
      </c>
      <c r="E25" s="316">
        <f t="shared" si="2"/>
        <v>-4004</v>
      </c>
      <c r="F25" s="315"/>
      <c r="G25" s="315">
        <v>-2996</v>
      </c>
      <c r="H25" s="316">
        <f t="shared" si="3"/>
        <v>-2996</v>
      </c>
    </row>
    <row r="26" spans="1:8" ht="12.75">
      <c r="A26" s="322" t="s">
        <v>904</v>
      </c>
      <c r="B26" s="41" t="s">
        <v>804</v>
      </c>
      <c r="C26" s="315"/>
      <c r="D26" s="315">
        <v>-3508</v>
      </c>
      <c r="E26" s="316">
        <f t="shared" si="2"/>
        <v>-3508</v>
      </c>
      <c r="F26" s="315"/>
      <c r="G26" s="315">
        <v>-3243</v>
      </c>
      <c r="H26" s="316">
        <f t="shared" si="3"/>
        <v>-3243</v>
      </c>
    </row>
    <row r="27" spans="1:8" ht="12.75">
      <c r="A27" s="318" t="s">
        <v>905</v>
      </c>
      <c r="B27" s="41" t="s">
        <v>805</v>
      </c>
      <c r="C27" s="315"/>
      <c r="D27" s="315">
        <v>-684</v>
      </c>
      <c r="E27" s="316">
        <f t="shared" si="2"/>
        <v>-684</v>
      </c>
      <c r="F27" s="315"/>
      <c r="G27" s="315">
        <v>-1858</v>
      </c>
      <c r="H27" s="316">
        <f t="shared" si="3"/>
        <v>-1858</v>
      </c>
    </row>
    <row r="28" spans="1:8" ht="12.75">
      <c r="A28" s="314" t="s">
        <v>906</v>
      </c>
      <c r="B28" s="41" t="s">
        <v>806</v>
      </c>
      <c r="C28" s="315"/>
      <c r="D28" s="315">
        <v>-8</v>
      </c>
      <c r="E28" s="316">
        <f t="shared" si="2"/>
        <v>-8</v>
      </c>
      <c r="F28" s="315">
        <v>78</v>
      </c>
      <c r="G28" s="315">
        <v>-105</v>
      </c>
      <c r="H28" s="316">
        <f t="shared" si="3"/>
        <v>-27</v>
      </c>
    </row>
    <row r="29" spans="1:8" ht="21" customHeight="1">
      <c r="A29" s="312" t="s">
        <v>94</v>
      </c>
      <c r="B29" s="136" t="s">
        <v>807</v>
      </c>
      <c r="C29" s="319">
        <f>SUM(C21:C28)</f>
        <v>42460</v>
      </c>
      <c r="D29" s="319">
        <f>SUM(D21:D28)</f>
        <v>-41317</v>
      </c>
      <c r="E29" s="316">
        <f t="shared" si="2"/>
        <v>1143</v>
      </c>
      <c r="F29" s="319">
        <f>SUM(F21:F28)</f>
        <v>74208</v>
      </c>
      <c r="G29" s="319">
        <f>SUM(G21:G28)</f>
        <v>-120615</v>
      </c>
      <c r="H29" s="316">
        <f t="shared" si="3"/>
        <v>-46407</v>
      </c>
    </row>
    <row r="30" spans="1:8" ht="21" customHeight="1">
      <c r="A30" s="323" t="s">
        <v>102</v>
      </c>
      <c r="B30" s="41"/>
      <c r="C30" s="320"/>
      <c r="D30" s="320"/>
      <c r="E30" s="320"/>
      <c r="F30" s="320"/>
      <c r="G30" s="320"/>
      <c r="H30" s="320"/>
    </row>
    <row r="31" spans="1:8" ht="12.75">
      <c r="A31" s="314" t="s">
        <v>907</v>
      </c>
      <c r="B31" s="41" t="s">
        <v>808</v>
      </c>
      <c r="C31" s="315"/>
      <c r="D31" s="315"/>
      <c r="E31" s="316">
        <f>SUM(C31:D31)</f>
        <v>0</v>
      </c>
      <c r="F31" s="315"/>
      <c r="G31" s="315"/>
      <c r="H31" s="316">
        <f>SUM(F31:G31)</f>
        <v>0</v>
      </c>
    </row>
    <row r="32" spans="1:8" ht="12.75">
      <c r="A32" s="314" t="s">
        <v>908</v>
      </c>
      <c r="B32" s="41" t="s">
        <v>809</v>
      </c>
      <c r="C32" s="315"/>
      <c r="D32" s="315"/>
      <c r="E32" s="316">
        <f>SUM(C32:D32)</f>
        <v>0</v>
      </c>
      <c r="F32" s="315"/>
      <c r="G32" s="315"/>
      <c r="H32" s="316">
        <f>SUM(F32:G32)</f>
        <v>0</v>
      </c>
    </row>
    <row r="33" spans="1:8" ht="12.75">
      <c r="A33" s="314" t="s">
        <v>909</v>
      </c>
      <c r="B33" s="41" t="s">
        <v>810</v>
      </c>
      <c r="C33" s="315"/>
      <c r="D33" s="315"/>
      <c r="E33" s="316">
        <f>SUM(C33:D33)</f>
        <v>0</v>
      </c>
      <c r="F33" s="315"/>
      <c r="G33" s="315"/>
      <c r="H33" s="316">
        <f>SUM(F33:G33)</f>
        <v>0</v>
      </c>
    </row>
    <row r="34" spans="1:8" ht="12.75">
      <c r="A34" s="314" t="s">
        <v>910</v>
      </c>
      <c r="B34" s="41" t="s">
        <v>811</v>
      </c>
      <c r="C34" s="315"/>
      <c r="D34" s="315"/>
      <c r="E34" s="316">
        <f>SUM(C34:D34)</f>
        <v>0</v>
      </c>
      <c r="F34" s="315"/>
      <c r="G34" s="315"/>
      <c r="H34" s="316">
        <f>SUM(F34:G34)</f>
        <v>0</v>
      </c>
    </row>
    <row r="35" spans="1:8" ht="12.75">
      <c r="A35" s="314" t="s">
        <v>911</v>
      </c>
      <c r="B35" s="41" t="s">
        <v>812</v>
      </c>
      <c r="C35" s="315"/>
      <c r="D35" s="315"/>
      <c r="E35" s="316">
        <f>SUM(C35:D35)</f>
        <v>0</v>
      </c>
      <c r="F35" s="315"/>
      <c r="G35" s="315"/>
      <c r="H35" s="316">
        <f>SUM(F35:G35)</f>
        <v>0</v>
      </c>
    </row>
    <row r="36" spans="1:8" ht="21" customHeight="1">
      <c r="A36" s="312" t="s">
        <v>126</v>
      </c>
      <c r="B36" s="136" t="s">
        <v>813</v>
      </c>
      <c r="C36" s="319">
        <f aca="true" t="shared" si="4" ref="C36:H36">SUM(C31:C35)</f>
        <v>0</v>
      </c>
      <c r="D36" s="319">
        <f t="shared" si="4"/>
        <v>0</v>
      </c>
      <c r="E36" s="319">
        <f t="shared" si="4"/>
        <v>0</v>
      </c>
      <c r="F36" s="319">
        <f t="shared" si="4"/>
        <v>0</v>
      </c>
      <c r="G36" s="319">
        <f t="shared" si="4"/>
        <v>0</v>
      </c>
      <c r="H36" s="319">
        <f t="shared" si="4"/>
        <v>0</v>
      </c>
    </row>
    <row r="37" spans="1:8" ht="21" customHeight="1">
      <c r="A37" s="312" t="s">
        <v>62</v>
      </c>
      <c r="B37" s="136" t="s">
        <v>814</v>
      </c>
      <c r="C37" s="319">
        <f aca="true" t="shared" si="5" ref="C37:H37">SUM(C19+C29+C36)</f>
        <v>117832</v>
      </c>
      <c r="D37" s="319">
        <f t="shared" si="5"/>
        <v>-136042</v>
      </c>
      <c r="E37" s="319">
        <f t="shared" si="5"/>
        <v>-18210</v>
      </c>
      <c r="F37" s="319">
        <f t="shared" si="5"/>
        <v>223688</v>
      </c>
      <c r="G37" s="319">
        <f t="shared" si="5"/>
        <v>-210846</v>
      </c>
      <c r="H37" s="319">
        <f t="shared" si="5"/>
        <v>12842</v>
      </c>
    </row>
    <row r="38" spans="1:8" ht="12.75">
      <c r="A38" s="312" t="s">
        <v>916</v>
      </c>
      <c r="B38" s="136" t="s">
        <v>815</v>
      </c>
      <c r="C38" s="324"/>
      <c r="D38" s="324"/>
      <c r="E38" s="325">
        <v>18619</v>
      </c>
      <c r="F38" s="319"/>
      <c r="G38" s="319"/>
      <c r="H38" s="325">
        <v>5777</v>
      </c>
    </row>
    <row r="39" spans="1:8" ht="12.75">
      <c r="A39" s="323" t="s">
        <v>917</v>
      </c>
      <c r="B39" s="136" t="s">
        <v>816</v>
      </c>
      <c r="C39" s="324"/>
      <c r="D39" s="324"/>
      <c r="E39" s="319">
        <f>SUM(E37:E38)</f>
        <v>409</v>
      </c>
      <c r="F39" s="319"/>
      <c r="G39" s="319"/>
      <c r="H39" s="319">
        <f>SUM(H37:H38)</f>
        <v>18619</v>
      </c>
    </row>
    <row r="40" spans="1:8" ht="12.75">
      <c r="A40" s="317" t="s">
        <v>72</v>
      </c>
      <c r="B40" s="41" t="s">
        <v>817</v>
      </c>
      <c r="C40" s="326"/>
      <c r="D40" s="326"/>
      <c r="E40" s="315">
        <v>409</v>
      </c>
      <c r="F40" s="316"/>
      <c r="G40" s="316"/>
      <c r="H40" s="315">
        <v>18619</v>
      </c>
    </row>
    <row r="41" spans="3:9" ht="12.75">
      <c r="C41" s="327"/>
      <c r="D41" s="327"/>
      <c r="E41" s="327"/>
      <c r="F41" s="327"/>
      <c r="G41" s="327"/>
      <c r="H41" s="327"/>
      <c r="I41" s="49"/>
    </row>
    <row r="42" spans="3:9" ht="12.75">
      <c r="C42" s="327"/>
      <c r="D42" s="327"/>
      <c r="E42" s="327"/>
      <c r="F42" s="327"/>
      <c r="G42" s="327"/>
      <c r="H42" s="327"/>
      <c r="I42" s="49"/>
    </row>
    <row r="43" spans="1:9" ht="13.5">
      <c r="A43" s="47" t="s">
        <v>1322</v>
      </c>
      <c r="C43" s="327"/>
      <c r="D43" s="327"/>
      <c r="E43" s="327"/>
      <c r="F43" s="327"/>
      <c r="G43" s="327"/>
      <c r="H43" s="327"/>
      <c r="I43" s="49"/>
    </row>
    <row r="44" spans="3:9" ht="12.75">
      <c r="C44" s="327"/>
      <c r="D44" s="327"/>
      <c r="E44" s="327"/>
      <c r="F44" s="327"/>
      <c r="G44" s="327"/>
      <c r="H44" s="327"/>
      <c r="I44" s="49"/>
    </row>
    <row r="45" spans="3:9" ht="12.75">
      <c r="C45" s="327"/>
      <c r="D45" s="327"/>
      <c r="E45" s="327"/>
      <c r="F45" s="327"/>
      <c r="G45" s="327"/>
      <c r="H45" s="327"/>
      <c r="I45" s="49"/>
    </row>
    <row r="46" spans="3:9" ht="12.75">
      <c r="C46" s="327"/>
      <c r="D46" s="327"/>
      <c r="E46" s="327"/>
      <c r="F46" s="327"/>
      <c r="G46" s="327"/>
      <c r="H46" s="327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1">
      <selection activeCell="C20" sqref="C20:H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MACEDONIA MBI10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01.01.2022 - 31.12.2022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45000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85" t="s">
        <v>42</v>
      </c>
      <c r="E9" s="388"/>
      <c r="F9" s="388"/>
      <c r="G9" s="385" t="s">
        <v>43</v>
      </c>
      <c r="H9" s="386"/>
      <c r="I9" s="381" t="s">
        <v>44</v>
      </c>
      <c r="J9" s="51"/>
    </row>
    <row r="10" spans="1:10" ht="30.75" customHeight="1">
      <c r="A10" s="383"/>
      <c r="B10" s="383" t="s">
        <v>141</v>
      </c>
      <c r="C10" s="387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3"/>
      <c r="J10" s="51"/>
    </row>
    <row r="11" spans="1:10" ht="30.75" customHeight="1">
      <c r="A11" s="384"/>
      <c r="B11" s="384"/>
      <c r="C11" s="384"/>
      <c r="D11" s="382"/>
      <c r="E11" s="384"/>
      <c r="F11" s="382"/>
      <c r="G11" s="382"/>
      <c r="H11" s="382"/>
      <c r="I11" s="382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0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0">
        <f>'1-SB'!H11</f>
        <v>195583</v>
      </c>
      <c r="D14" s="370">
        <f>'1-SB'!H13</f>
        <v>2464</v>
      </c>
      <c r="E14" s="370">
        <f>'1-SB'!H14</f>
        <v>0</v>
      </c>
      <c r="F14" s="370">
        <f>'1-SB'!H15</f>
        <v>0</v>
      </c>
      <c r="G14" s="370">
        <f>'1-SB'!H19+'1-SB'!H21</f>
        <v>175527</v>
      </c>
      <c r="H14" s="370">
        <f>'1-SB'!H20+'1-SB'!H22</f>
        <v>0</v>
      </c>
      <c r="I14" s="370">
        <f aca="true" t="shared" si="0" ref="I14:I36">SUM(C14:H14)</f>
        <v>373574</v>
      </c>
      <c r="J14" s="100"/>
    </row>
    <row r="15" spans="1:10" s="101" customFormat="1" ht="15">
      <c r="A15" s="102" t="s">
        <v>50</v>
      </c>
      <c r="B15" s="34" t="s">
        <v>820</v>
      </c>
      <c r="C15" s="371">
        <f aca="true" t="shared" si="1" ref="C15:H15">SUM(C16:C17)</f>
        <v>0</v>
      </c>
      <c r="D15" s="371">
        <f t="shared" si="1"/>
        <v>0</v>
      </c>
      <c r="E15" s="371">
        <f t="shared" si="1"/>
        <v>0</v>
      </c>
      <c r="F15" s="371">
        <f t="shared" si="1"/>
        <v>0</v>
      </c>
      <c r="G15" s="371">
        <f t="shared" si="1"/>
        <v>0</v>
      </c>
      <c r="H15" s="371">
        <f t="shared" si="1"/>
        <v>0</v>
      </c>
      <c r="I15" s="370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0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0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1">
        <f aca="true" t="shared" si="2" ref="C18:H18">C14+C15</f>
        <v>195583</v>
      </c>
      <c r="D18" s="371">
        <f t="shared" si="2"/>
        <v>2464</v>
      </c>
      <c r="E18" s="371">
        <f>E14+E15</f>
        <v>0</v>
      </c>
      <c r="F18" s="371">
        <f t="shared" si="2"/>
        <v>0</v>
      </c>
      <c r="G18" s="371">
        <f t="shared" si="2"/>
        <v>175527</v>
      </c>
      <c r="H18" s="371">
        <f t="shared" si="2"/>
        <v>0</v>
      </c>
      <c r="I18" s="370">
        <f t="shared" si="0"/>
        <v>373574</v>
      </c>
      <c r="J18" s="51"/>
    </row>
    <row r="19" spans="1:10" ht="15">
      <c r="A19" s="102" t="s">
        <v>127</v>
      </c>
      <c r="B19" s="34" t="s">
        <v>824</v>
      </c>
      <c r="C19" s="371">
        <f aca="true" t="shared" si="3" ref="C19:H19">SUM(C20:C21)</f>
        <v>19558</v>
      </c>
      <c r="D19" s="371">
        <f t="shared" si="3"/>
        <v>26171</v>
      </c>
      <c r="E19" s="371">
        <f t="shared" si="3"/>
        <v>0</v>
      </c>
      <c r="F19" s="371">
        <f t="shared" si="3"/>
        <v>0</v>
      </c>
      <c r="G19" s="371">
        <f t="shared" si="3"/>
        <v>0</v>
      </c>
      <c r="H19" s="371">
        <f t="shared" si="3"/>
        <v>0</v>
      </c>
      <c r="I19" s="370">
        <f t="shared" si="0"/>
        <v>45729</v>
      </c>
      <c r="J19" s="51"/>
    </row>
    <row r="20" spans="1:10" ht="15">
      <c r="A20" s="103" t="s">
        <v>203</v>
      </c>
      <c r="B20" s="34" t="s">
        <v>825</v>
      </c>
      <c r="C20" s="131">
        <v>78233</v>
      </c>
      <c r="D20" s="131">
        <v>56424</v>
      </c>
      <c r="E20" s="131"/>
      <c r="F20" s="131"/>
      <c r="G20" s="131"/>
      <c r="H20" s="131"/>
      <c r="I20" s="370">
        <f t="shared" si="0"/>
        <v>134657</v>
      </c>
      <c r="J20" s="51"/>
    </row>
    <row r="21" spans="1:10" ht="15">
      <c r="A21" s="103" t="s">
        <v>204</v>
      </c>
      <c r="B21" s="34" t="s">
        <v>826</v>
      </c>
      <c r="C21" s="131">
        <v>-58675</v>
      </c>
      <c r="D21" s="131">
        <v>-30253</v>
      </c>
      <c r="E21" s="131"/>
      <c r="F21" s="131"/>
      <c r="G21" s="131"/>
      <c r="H21" s="131"/>
      <c r="I21" s="370">
        <f t="shared" si="0"/>
        <v>-88928</v>
      </c>
      <c r="J21" s="51"/>
    </row>
    <row r="22" spans="1:10" ht="15">
      <c r="A22" s="102" t="s">
        <v>52</v>
      </c>
      <c r="B22" s="34" t="s">
        <v>827</v>
      </c>
      <c r="C22" s="358"/>
      <c r="D22" s="358"/>
      <c r="E22" s="358"/>
      <c r="F22" s="358"/>
      <c r="G22" s="371">
        <f>'1-SB'!G21</f>
        <v>0</v>
      </c>
      <c r="H22" s="371">
        <f>'1-SB'!G22</f>
        <v>-86392</v>
      </c>
      <c r="I22" s="370">
        <f t="shared" si="0"/>
        <v>-86392</v>
      </c>
      <c r="J22" s="51"/>
    </row>
    <row r="23" spans="1:10" ht="15">
      <c r="A23" s="103" t="s">
        <v>53</v>
      </c>
      <c r="B23" s="34" t="s">
        <v>828</v>
      </c>
      <c r="C23" s="372">
        <f aca="true" t="shared" si="4" ref="C23:H23">SUM(C24:C25)</f>
        <v>0</v>
      </c>
      <c r="D23" s="372">
        <f t="shared" si="4"/>
        <v>0</v>
      </c>
      <c r="E23" s="372">
        <f t="shared" si="4"/>
        <v>0</v>
      </c>
      <c r="F23" s="372">
        <f t="shared" si="4"/>
        <v>0</v>
      </c>
      <c r="G23" s="372">
        <f t="shared" si="4"/>
        <v>0</v>
      </c>
      <c r="H23" s="372">
        <f t="shared" si="4"/>
        <v>0</v>
      </c>
      <c r="I23" s="370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0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0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0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3">
        <f aca="true" t="shared" si="5" ref="C27:H27">SUM(C28:C29)</f>
        <v>0</v>
      </c>
      <c r="D27" s="373">
        <f t="shared" si="5"/>
        <v>0</v>
      </c>
      <c r="E27" s="373">
        <f t="shared" si="5"/>
        <v>0</v>
      </c>
      <c r="F27" s="373">
        <f t="shared" si="5"/>
        <v>0</v>
      </c>
      <c r="G27" s="373">
        <f t="shared" si="5"/>
        <v>0</v>
      </c>
      <c r="H27" s="373">
        <f t="shared" si="5"/>
        <v>0</v>
      </c>
      <c r="I27" s="370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0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0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3">
        <f aca="true" t="shared" si="6" ref="C30:H30">SUM(C31:C32)</f>
        <v>0</v>
      </c>
      <c r="D30" s="373">
        <f t="shared" si="6"/>
        <v>0</v>
      </c>
      <c r="E30" s="373">
        <f t="shared" si="6"/>
        <v>0</v>
      </c>
      <c r="F30" s="373">
        <f t="shared" si="6"/>
        <v>0</v>
      </c>
      <c r="G30" s="373">
        <f t="shared" si="6"/>
        <v>0</v>
      </c>
      <c r="H30" s="373">
        <f t="shared" si="6"/>
        <v>0</v>
      </c>
      <c r="I30" s="370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0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0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0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1">
        <f aca="true" t="shared" si="7" ref="C34:H34">SUM(C18,C19,C22,C23,C26,C27,C30,C33)</f>
        <v>215141</v>
      </c>
      <c r="D34" s="371">
        <f t="shared" si="7"/>
        <v>28635</v>
      </c>
      <c r="E34" s="371">
        <f t="shared" si="7"/>
        <v>0</v>
      </c>
      <c r="F34" s="371">
        <f t="shared" si="7"/>
        <v>0</v>
      </c>
      <c r="G34" s="371">
        <f t="shared" si="7"/>
        <v>175527</v>
      </c>
      <c r="H34" s="371">
        <f t="shared" si="7"/>
        <v>-86392</v>
      </c>
      <c r="I34" s="370">
        <f t="shared" si="0"/>
        <v>332911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0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4">
        <f aca="true" t="shared" si="8" ref="C36:H36">SUM(C34:C35)</f>
        <v>215141</v>
      </c>
      <c r="D36" s="374">
        <f t="shared" si="8"/>
        <v>28635</v>
      </c>
      <c r="E36" s="374">
        <f t="shared" si="8"/>
        <v>0</v>
      </c>
      <c r="F36" s="374">
        <f t="shared" si="8"/>
        <v>0</v>
      </c>
      <c r="G36" s="374">
        <f t="shared" si="8"/>
        <v>175527</v>
      </c>
      <c r="H36" s="374">
        <f t="shared" si="8"/>
        <v>-86392</v>
      </c>
      <c r="I36" s="370">
        <f t="shared" si="0"/>
        <v>332911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79" t="s">
        <v>1323</v>
      </c>
      <c r="B39" s="380"/>
      <c r="C39" s="380"/>
      <c r="D39" s="380"/>
      <c r="E39" s="380"/>
      <c r="F39" s="380"/>
      <c r="G39" s="380"/>
      <c r="H39" s="380"/>
      <c r="I39" s="380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D20" sqref="D20:D21"/>
    </sheetView>
  </sheetViews>
  <sheetFormatPr defaultColWidth="9.140625" defaultRowHeight="12.75"/>
  <cols>
    <col min="1" max="1" width="8.7109375" style="58" customWidth="1"/>
    <col min="2" max="2" width="100.7109375" style="341" customWidth="1"/>
    <col min="3" max="3" width="17.7109375" style="58" customWidth="1"/>
    <col min="4" max="4" width="24.00390625" style="341" customWidth="1"/>
    <col min="5" max="8" width="12.7109375" style="341" customWidth="1"/>
    <col min="9" max="16384" width="9.140625" style="58" customWidth="1"/>
  </cols>
  <sheetData>
    <row r="1" spans="3:8" ht="18" customHeight="1">
      <c r="C1" s="341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5"/>
      <c r="E2" s="38"/>
      <c r="F2" s="38"/>
      <c r="H2" s="58"/>
    </row>
    <row r="3" spans="1:8" ht="18" customHeight="1">
      <c r="A3" s="390" t="str">
        <f>CONCATENATE("на ",UPPER(dfName))</f>
        <v>на EXPAT MACEDONIA MBI10 UCITS ETF</v>
      </c>
      <c r="B3" s="390"/>
      <c r="C3" s="390"/>
      <c r="D3" s="32"/>
      <c r="E3" s="38"/>
      <c r="F3" s="38"/>
      <c r="G3" s="342"/>
      <c r="H3" s="58"/>
    </row>
    <row r="4" spans="1:8" ht="18" customHeight="1">
      <c r="A4" s="391" t="str">
        <f>"за периода "&amp;TEXT(StartDate,"dd.mm.yyyy")&amp;" - "&amp;TEXT(EndDate,"dd.mm.yyyy")</f>
        <v>за периода 01.01.2022 - 31.12.2022</v>
      </c>
      <c r="B4" s="391"/>
      <c r="C4" s="391"/>
      <c r="D4" s="339"/>
      <c r="E4" s="38"/>
      <c r="F4" s="343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45000</v>
      </c>
      <c r="F5" s="58"/>
      <c r="G5" s="58"/>
      <c r="H5" s="58"/>
    </row>
    <row r="6" spans="2:8" ht="13.5" customHeight="1">
      <c r="B6" s="133"/>
      <c r="C6" s="283" t="s">
        <v>226</v>
      </c>
      <c r="D6" s="284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3" t="s">
        <v>228</v>
      </c>
      <c r="D7" s="285" t="str">
        <f>udManager</f>
        <v>Даниел Дончев</v>
      </c>
      <c r="E7" s="344"/>
      <c r="F7" s="58"/>
      <c r="G7" s="58"/>
      <c r="H7" s="58"/>
    </row>
    <row r="9" spans="1:8" ht="40.5" customHeight="1">
      <c r="A9" s="345" t="s">
        <v>233</v>
      </c>
      <c r="B9" s="345" t="s">
        <v>41</v>
      </c>
      <c r="C9" s="345" t="s">
        <v>201</v>
      </c>
      <c r="D9" s="345" t="s">
        <v>1312</v>
      </c>
      <c r="E9" s="58"/>
      <c r="F9" s="58"/>
      <c r="G9" s="58"/>
      <c r="H9" s="58"/>
    </row>
    <row r="10" spans="1:4" s="88" customFormat="1" ht="15.75">
      <c r="A10" s="362">
        <v>1</v>
      </c>
      <c r="B10" s="362">
        <v>2</v>
      </c>
      <c r="C10" s="362">
        <v>3</v>
      </c>
      <c r="D10" s="362">
        <v>4</v>
      </c>
    </row>
    <row r="11" spans="1:4" s="88" customFormat="1" ht="15.75">
      <c r="A11" s="169">
        <v>1</v>
      </c>
      <c r="B11" s="336" t="s">
        <v>1319</v>
      </c>
      <c r="C11" s="346" t="s">
        <v>1301</v>
      </c>
      <c r="D11" s="356" t="s">
        <v>1018</v>
      </c>
    </row>
    <row r="12" spans="1:4" s="88" customFormat="1" ht="15.75">
      <c r="A12" s="169">
        <v>2</v>
      </c>
      <c r="B12" s="336" t="s">
        <v>1280</v>
      </c>
      <c r="C12" s="346" t="s">
        <v>1302</v>
      </c>
      <c r="D12" s="360">
        <v>100000</v>
      </c>
    </row>
    <row r="13" spans="1:4" s="88" customFormat="1" ht="15.75">
      <c r="A13" s="169">
        <v>3</v>
      </c>
      <c r="B13" s="337" t="s">
        <v>1279</v>
      </c>
      <c r="C13" s="346" t="s">
        <v>1303</v>
      </c>
      <c r="D13" s="360">
        <v>110000</v>
      </c>
    </row>
    <row r="14" spans="1:4" s="88" customFormat="1" ht="15.75">
      <c r="A14" s="169">
        <v>4</v>
      </c>
      <c r="B14" s="338" t="s">
        <v>1292</v>
      </c>
      <c r="C14" s="346" t="s">
        <v>1304</v>
      </c>
      <c r="D14" s="360">
        <v>40000</v>
      </c>
    </row>
    <row r="15" spans="1:4" s="88" customFormat="1" ht="15.75">
      <c r="A15" s="169">
        <v>5</v>
      </c>
      <c r="B15" s="338" t="s">
        <v>1294</v>
      </c>
      <c r="C15" s="346" t="s">
        <v>1305</v>
      </c>
      <c r="D15" s="361">
        <v>134656.94</v>
      </c>
    </row>
    <row r="16" spans="1:4" s="88" customFormat="1" ht="15.75">
      <c r="A16" s="169">
        <v>6</v>
      </c>
      <c r="B16" s="338" t="s">
        <v>1293</v>
      </c>
      <c r="C16" s="346" t="s">
        <v>1306</v>
      </c>
      <c r="D16" s="360">
        <v>30000</v>
      </c>
    </row>
    <row r="17" spans="1:4" s="88" customFormat="1" ht="15.75">
      <c r="A17" s="169">
        <v>7</v>
      </c>
      <c r="B17" s="338" t="s">
        <v>1295</v>
      </c>
      <c r="C17" s="346" t="s">
        <v>1307</v>
      </c>
      <c r="D17" s="361">
        <v>88927.68</v>
      </c>
    </row>
    <row r="18" spans="1:4" s="88" customFormat="1" ht="15.75">
      <c r="A18" s="169">
        <v>8</v>
      </c>
      <c r="B18" s="338" t="s">
        <v>1296</v>
      </c>
      <c r="C18" s="346" t="s">
        <v>1308</v>
      </c>
      <c r="D18" s="360">
        <v>1.9101</v>
      </c>
    </row>
    <row r="19" spans="1:4" s="88" customFormat="1" ht="15.75">
      <c r="A19" s="169">
        <v>9</v>
      </c>
      <c r="B19" s="338" t="s">
        <v>1297</v>
      </c>
      <c r="C19" s="346" t="s">
        <v>1309</v>
      </c>
      <c r="D19" s="360">
        <v>1.5474</v>
      </c>
    </row>
    <row r="20" spans="1:4" s="88" customFormat="1" ht="15.75">
      <c r="A20" s="169">
        <v>10</v>
      </c>
      <c r="B20" s="338" t="s">
        <v>1342</v>
      </c>
      <c r="C20" s="346" t="s">
        <v>1310</v>
      </c>
      <c r="D20" s="360">
        <v>397470.813588</v>
      </c>
    </row>
    <row r="21" spans="1:4" s="88" customFormat="1" ht="15.75">
      <c r="A21" s="169">
        <v>11</v>
      </c>
      <c r="B21" s="338" t="s">
        <v>1343</v>
      </c>
      <c r="C21" s="346" t="s">
        <v>1344</v>
      </c>
      <c r="D21" s="360">
        <v>203223.6</v>
      </c>
    </row>
    <row r="22" spans="1:4" ht="15.75">
      <c r="A22" s="169">
        <v>12</v>
      </c>
      <c r="B22" s="347" t="s">
        <v>1298</v>
      </c>
      <c r="C22" s="346" t="s">
        <v>1311</v>
      </c>
      <c r="D22" s="357">
        <v>3978</v>
      </c>
    </row>
    <row r="23" spans="1:4" ht="15.75">
      <c r="A23" s="169">
        <v>13</v>
      </c>
      <c r="B23" s="347" t="s">
        <v>1299</v>
      </c>
      <c r="C23" s="346" t="s">
        <v>1313</v>
      </c>
      <c r="D23" s="357">
        <v>4209</v>
      </c>
    </row>
    <row r="24" spans="1:4" ht="15.75">
      <c r="A24" s="169">
        <v>14</v>
      </c>
      <c r="B24" s="347" t="s">
        <v>1300</v>
      </c>
      <c r="C24" s="346" t="s">
        <v>1328</v>
      </c>
      <c r="D24" s="357">
        <v>574</v>
      </c>
    </row>
    <row r="25" spans="1:4" ht="15.75">
      <c r="A25" s="169">
        <v>15</v>
      </c>
      <c r="B25" s="347" t="s">
        <v>1324</v>
      </c>
      <c r="C25" s="346" t="s">
        <v>1329</v>
      </c>
      <c r="D25" s="359">
        <f>(D19-D18)/D18</f>
        <v>-0.18988534631694667</v>
      </c>
    </row>
    <row r="26" spans="1:4" ht="15.75">
      <c r="A26" s="169">
        <v>16</v>
      </c>
      <c r="B26" s="347" t="s">
        <v>1325</v>
      </c>
      <c r="C26" s="346" t="s">
        <v>1330</v>
      </c>
      <c r="D26" s="359">
        <v>0.0929</v>
      </c>
    </row>
    <row r="27" spans="1:4" ht="15.75">
      <c r="A27" s="169">
        <v>17</v>
      </c>
      <c r="B27" s="347" t="s">
        <v>1326</v>
      </c>
      <c r="C27" s="346" t="s">
        <v>1331</v>
      </c>
      <c r="D27" s="359">
        <f>(D19-D18)/D18</f>
        <v>-0.18988534631694667</v>
      </c>
    </row>
    <row r="28" spans="1:4" ht="15.75">
      <c r="A28" s="169">
        <v>18</v>
      </c>
      <c r="B28" s="347" t="s">
        <v>1327</v>
      </c>
      <c r="C28" s="346" t="s">
        <v>1339</v>
      </c>
      <c r="D28" s="359">
        <v>0.1497</v>
      </c>
    </row>
    <row r="31" ht="15.75">
      <c r="B31" s="375" t="s">
        <v>1340</v>
      </c>
    </row>
    <row r="32" ht="15.75">
      <c r="B32" s="341" t="s">
        <v>1341</v>
      </c>
    </row>
    <row r="33" ht="31.5">
      <c r="B33" s="376" t="s">
        <v>1345</v>
      </c>
    </row>
    <row r="34" ht="15.75">
      <c r="B34" s="37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8" bestFit="1" customWidth="1"/>
    <col min="2" max="2" width="11.28125" style="328" bestFit="1" customWidth="1"/>
    <col min="3" max="3" width="11.00390625" style="328" bestFit="1" customWidth="1"/>
    <col min="4" max="4" width="16.00390625" style="328" bestFit="1" customWidth="1"/>
    <col min="5" max="5" width="55.140625" style="328" bestFit="1" customWidth="1"/>
    <col min="6" max="6" width="31.28125" style="328" bestFit="1" customWidth="1"/>
    <col min="7" max="7" width="22.28125" style="329" customWidth="1"/>
    <col min="8" max="16384" width="9.140625" style="328" customWidth="1"/>
  </cols>
  <sheetData>
    <row r="1" spans="1:7" ht="15.75">
      <c r="A1" s="353" t="s">
        <v>750</v>
      </c>
      <c r="B1" s="354" t="s">
        <v>751</v>
      </c>
      <c r="C1" s="354" t="s">
        <v>749</v>
      </c>
      <c r="D1" s="354" t="s">
        <v>201</v>
      </c>
      <c r="E1" s="354" t="s">
        <v>752</v>
      </c>
      <c r="F1" s="354" t="s">
        <v>753</v>
      </c>
      <c r="G1" s="355" t="s">
        <v>71</v>
      </c>
    </row>
    <row r="2" spans="1:7" ht="15.75">
      <c r="A2" s="173"/>
      <c r="B2" s="174"/>
      <c r="C2" s="174"/>
      <c r="D2" s="175"/>
      <c r="E2" s="175" t="s">
        <v>885</v>
      </c>
      <c r="F2" s="175"/>
      <c r="G2" s="176"/>
    </row>
    <row r="3" spans="1:7" ht="15.75">
      <c r="A3" s="177" t="str">
        <f aca="true" t="shared" si="0" ref="A3:A34">dfName</f>
        <v>Expat Macedonia MBI10 UCITS ETF</v>
      </c>
      <c r="B3" s="178" t="str">
        <f aca="true" t="shared" si="1" ref="B3:B34">dfRG</f>
        <v>05-1650</v>
      </c>
      <c r="C3" s="179">
        <f aca="true" t="shared" si="2" ref="C3:C34">EndDate</f>
        <v>44926</v>
      </c>
      <c r="D3" s="180"/>
      <c r="E3" s="181" t="s">
        <v>7</v>
      </c>
      <c r="F3" s="178" t="s">
        <v>754</v>
      </c>
      <c r="G3" s="182">
        <f>'1-SB'!C10</f>
        <v>0</v>
      </c>
    </row>
    <row r="4" spans="1:7" ht="15.75">
      <c r="A4" s="177" t="str">
        <f t="shared" si="0"/>
        <v>Expat Macedonia MBI10 UCITS ETF</v>
      </c>
      <c r="B4" s="178" t="str">
        <f t="shared" si="1"/>
        <v>05-1650</v>
      </c>
      <c r="C4" s="179">
        <f t="shared" si="2"/>
        <v>44926</v>
      </c>
      <c r="D4" s="183"/>
      <c r="E4" s="184" t="s">
        <v>876</v>
      </c>
      <c r="F4" s="178" t="s">
        <v>754</v>
      </c>
      <c r="G4" s="182">
        <f>'1-SB'!C11</f>
        <v>0</v>
      </c>
    </row>
    <row r="5" spans="1:7" ht="15.75">
      <c r="A5" s="177" t="str">
        <f t="shared" si="0"/>
        <v>Expat Macedonia MBI10 UCITS ETF</v>
      </c>
      <c r="B5" s="178" t="str">
        <f t="shared" si="1"/>
        <v>05-1650</v>
      </c>
      <c r="C5" s="179">
        <f t="shared" si="2"/>
        <v>44926</v>
      </c>
      <c r="D5" s="185" t="s">
        <v>143</v>
      </c>
      <c r="E5" s="186" t="s">
        <v>115</v>
      </c>
      <c r="F5" s="178" t="s">
        <v>754</v>
      </c>
      <c r="G5" s="182">
        <f>'1-SB'!C12</f>
        <v>0</v>
      </c>
    </row>
    <row r="6" spans="1:7" ht="15.75">
      <c r="A6" s="177" t="str">
        <f t="shared" si="0"/>
        <v>Expat Macedonia MBI10 UCITS ETF</v>
      </c>
      <c r="B6" s="178" t="str">
        <f t="shared" si="1"/>
        <v>05-1650</v>
      </c>
      <c r="C6" s="179">
        <f t="shared" si="2"/>
        <v>44926</v>
      </c>
      <c r="D6" s="187" t="s">
        <v>144</v>
      </c>
      <c r="E6" s="188" t="s">
        <v>73</v>
      </c>
      <c r="F6" s="178" t="s">
        <v>754</v>
      </c>
      <c r="G6" s="182">
        <f>'1-SB'!C13</f>
        <v>0</v>
      </c>
    </row>
    <row r="7" spans="1:7" ht="15.75">
      <c r="A7" s="177" t="str">
        <f t="shared" si="0"/>
        <v>Expat Macedonia MBI10 UCITS ETF</v>
      </c>
      <c r="B7" s="178" t="str">
        <f t="shared" si="1"/>
        <v>05-1650</v>
      </c>
      <c r="C7" s="179">
        <f t="shared" si="2"/>
        <v>44926</v>
      </c>
      <c r="D7" s="185" t="s">
        <v>145</v>
      </c>
      <c r="E7" s="188" t="s">
        <v>81</v>
      </c>
      <c r="F7" s="178" t="s">
        <v>754</v>
      </c>
      <c r="G7" s="182">
        <f>'1-SB'!C14</f>
        <v>0</v>
      </c>
    </row>
    <row r="8" spans="1:7" ht="15.75">
      <c r="A8" s="177" t="str">
        <f t="shared" si="0"/>
        <v>Expat Macedonia MBI10 UCITS ETF</v>
      </c>
      <c r="B8" s="178" t="str">
        <f t="shared" si="1"/>
        <v>05-1650</v>
      </c>
      <c r="C8" s="179">
        <f t="shared" si="2"/>
        <v>44926</v>
      </c>
      <c r="D8" s="185" t="s">
        <v>146</v>
      </c>
      <c r="E8" s="186" t="s">
        <v>106</v>
      </c>
      <c r="F8" s="178" t="s">
        <v>754</v>
      </c>
      <c r="G8" s="182">
        <f>'1-SB'!C15</f>
        <v>0</v>
      </c>
    </row>
    <row r="9" spans="1:7" ht="15.75">
      <c r="A9" s="177" t="str">
        <f t="shared" si="0"/>
        <v>Expat Macedonia MBI10 UCITS ETF</v>
      </c>
      <c r="B9" s="178" t="str">
        <f t="shared" si="1"/>
        <v>05-1650</v>
      </c>
      <c r="C9" s="179">
        <f t="shared" si="2"/>
        <v>44926</v>
      </c>
      <c r="D9" s="183" t="s">
        <v>147</v>
      </c>
      <c r="E9" s="189" t="s">
        <v>11</v>
      </c>
      <c r="F9" s="178" t="s">
        <v>754</v>
      </c>
      <c r="G9" s="182">
        <f>'1-SB'!C16</f>
        <v>0</v>
      </c>
    </row>
    <row r="10" spans="1:7" ht="15.75">
      <c r="A10" s="177" t="str">
        <f t="shared" si="0"/>
        <v>Expat Macedonia MBI10 UCITS ETF</v>
      </c>
      <c r="B10" s="178" t="str">
        <f t="shared" si="1"/>
        <v>05-1650</v>
      </c>
      <c r="C10" s="179">
        <f t="shared" si="2"/>
        <v>44926</v>
      </c>
      <c r="D10" s="183" t="s">
        <v>148</v>
      </c>
      <c r="E10" s="184" t="s">
        <v>877</v>
      </c>
      <c r="F10" s="178" t="s">
        <v>754</v>
      </c>
      <c r="G10" s="182">
        <f>'1-SB'!C17</f>
        <v>0</v>
      </c>
    </row>
    <row r="11" spans="1:7" ht="15.75">
      <c r="A11" s="177" t="str">
        <f t="shared" si="0"/>
        <v>Expat Macedonia MBI10 UCITS ETF</v>
      </c>
      <c r="B11" s="178" t="str">
        <f t="shared" si="1"/>
        <v>05-1650</v>
      </c>
      <c r="C11" s="179">
        <f t="shared" si="2"/>
        <v>44926</v>
      </c>
      <c r="D11" s="183" t="s">
        <v>149</v>
      </c>
      <c r="E11" s="189" t="s">
        <v>30</v>
      </c>
      <c r="F11" s="178" t="s">
        <v>754</v>
      </c>
      <c r="G11" s="182">
        <f>'1-SB'!C18</f>
        <v>0</v>
      </c>
    </row>
    <row r="12" spans="1:7" ht="15.75">
      <c r="A12" s="177" t="str">
        <f t="shared" si="0"/>
        <v>Expat Macedonia MBI10 UCITS ETF</v>
      </c>
      <c r="B12" s="178" t="str">
        <f t="shared" si="1"/>
        <v>05-1650</v>
      </c>
      <c r="C12" s="179">
        <f t="shared" si="2"/>
        <v>44926</v>
      </c>
      <c r="D12" s="190"/>
      <c r="E12" s="191" t="s">
        <v>32</v>
      </c>
      <c r="F12" s="178" t="s">
        <v>754</v>
      </c>
      <c r="G12" s="182">
        <f>'1-SB'!C19</f>
        <v>0</v>
      </c>
    </row>
    <row r="13" spans="1:7" ht="15.75">
      <c r="A13" s="177" t="str">
        <f t="shared" si="0"/>
        <v>Expat Macedonia MBI10 UCITS ETF</v>
      </c>
      <c r="B13" s="178" t="str">
        <f t="shared" si="1"/>
        <v>05-1650</v>
      </c>
      <c r="C13" s="179">
        <f t="shared" si="2"/>
        <v>44926</v>
      </c>
      <c r="D13" s="190"/>
      <c r="E13" s="191" t="s">
        <v>878</v>
      </c>
      <c r="F13" s="178" t="s">
        <v>754</v>
      </c>
      <c r="G13" s="182">
        <f>'1-SB'!C20</f>
        <v>0</v>
      </c>
    </row>
    <row r="14" spans="1:7" ht="15.75">
      <c r="A14" s="177" t="str">
        <f t="shared" si="0"/>
        <v>Expat Macedonia MBI10 UCITS ETF</v>
      </c>
      <c r="B14" s="178" t="str">
        <f t="shared" si="1"/>
        <v>05-1650</v>
      </c>
      <c r="C14" s="179">
        <f t="shared" si="2"/>
        <v>44926</v>
      </c>
      <c r="D14" s="192" t="s">
        <v>150</v>
      </c>
      <c r="E14" s="193" t="s">
        <v>8</v>
      </c>
      <c r="F14" s="178" t="s">
        <v>754</v>
      </c>
      <c r="G14" s="182">
        <f>'1-SB'!C21</f>
        <v>0</v>
      </c>
    </row>
    <row r="15" spans="1:7" ht="15.75">
      <c r="A15" s="177" t="str">
        <f t="shared" si="0"/>
        <v>Expat Macedonia MBI10 UCITS ETF</v>
      </c>
      <c r="B15" s="178" t="str">
        <f t="shared" si="1"/>
        <v>05-1650</v>
      </c>
      <c r="C15" s="179">
        <f t="shared" si="2"/>
        <v>44926</v>
      </c>
      <c r="D15" s="192" t="s">
        <v>151</v>
      </c>
      <c r="E15" s="193" t="s">
        <v>9</v>
      </c>
      <c r="F15" s="178" t="s">
        <v>754</v>
      </c>
      <c r="G15" s="182">
        <f>'1-SB'!C22</f>
        <v>409</v>
      </c>
    </row>
    <row r="16" spans="1:7" ht="15.75">
      <c r="A16" s="177" t="str">
        <f t="shared" si="0"/>
        <v>Expat Macedonia MBI10 UCITS ETF</v>
      </c>
      <c r="B16" s="178" t="str">
        <f t="shared" si="1"/>
        <v>05-1650</v>
      </c>
      <c r="C16" s="179">
        <f t="shared" si="2"/>
        <v>44926</v>
      </c>
      <c r="D16" s="192" t="s">
        <v>152</v>
      </c>
      <c r="E16" s="193" t="s">
        <v>138</v>
      </c>
      <c r="F16" s="178" t="s">
        <v>754</v>
      </c>
      <c r="G16" s="182">
        <f>'1-SB'!C23</f>
        <v>0</v>
      </c>
    </row>
    <row r="17" spans="1:7" ht="15.75">
      <c r="A17" s="177" t="str">
        <f t="shared" si="0"/>
        <v>Expat Macedonia MBI10 UCITS ETF</v>
      </c>
      <c r="B17" s="178" t="str">
        <f t="shared" si="1"/>
        <v>05-1650</v>
      </c>
      <c r="C17" s="179">
        <f t="shared" si="2"/>
        <v>44926</v>
      </c>
      <c r="D17" s="192" t="s">
        <v>153</v>
      </c>
      <c r="E17" s="193" t="s">
        <v>105</v>
      </c>
      <c r="F17" s="178" t="s">
        <v>754</v>
      </c>
      <c r="G17" s="182">
        <f>'1-SB'!C24</f>
        <v>0</v>
      </c>
    </row>
    <row r="18" spans="1:7" ht="15.75">
      <c r="A18" s="177" t="str">
        <f t="shared" si="0"/>
        <v>Expat Macedonia MBI10 UCITS ETF</v>
      </c>
      <c r="B18" s="178" t="str">
        <f t="shared" si="1"/>
        <v>05-1650</v>
      </c>
      <c r="C18" s="179">
        <f t="shared" si="2"/>
        <v>44926</v>
      </c>
      <c r="D18" s="190" t="s">
        <v>154</v>
      </c>
      <c r="E18" s="194" t="s">
        <v>11</v>
      </c>
      <c r="F18" s="178" t="s">
        <v>754</v>
      </c>
      <c r="G18" s="182">
        <f>'1-SB'!C25</f>
        <v>409</v>
      </c>
    </row>
    <row r="19" spans="1:7" ht="15.75">
      <c r="A19" s="177" t="str">
        <f t="shared" si="0"/>
        <v>Expat Macedonia MBI10 UCITS ETF</v>
      </c>
      <c r="B19" s="178" t="str">
        <f t="shared" si="1"/>
        <v>05-1650</v>
      </c>
      <c r="C19" s="179">
        <f t="shared" si="2"/>
        <v>44926</v>
      </c>
      <c r="D19" s="190"/>
      <c r="E19" s="191" t="s">
        <v>882</v>
      </c>
      <c r="F19" s="178" t="s">
        <v>754</v>
      </c>
      <c r="G19" s="182">
        <f>'1-SB'!C26</f>
        <v>0</v>
      </c>
    </row>
    <row r="20" spans="1:7" ht="15.75">
      <c r="A20" s="177" t="str">
        <f t="shared" si="0"/>
        <v>Expat Macedonia MBI10 UCITS ETF</v>
      </c>
      <c r="B20" s="178" t="str">
        <f t="shared" si="1"/>
        <v>05-1650</v>
      </c>
      <c r="C20" s="179">
        <f t="shared" si="2"/>
        <v>44926</v>
      </c>
      <c r="D20" s="192" t="s">
        <v>155</v>
      </c>
      <c r="E20" s="193" t="s">
        <v>115</v>
      </c>
      <c r="F20" s="178" t="s">
        <v>754</v>
      </c>
      <c r="G20" s="182">
        <f>'1-SB'!C27</f>
        <v>333065</v>
      </c>
    </row>
    <row r="21" spans="1:7" ht="15.75">
      <c r="A21" s="177" t="str">
        <f t="shared" si="0"/>
        <v>Expat Macedonia MBI10 UCITS ETF</v>
      </c>
      <c r="B21" s="178" t="str">
        <f t="shared" si="1"/>
        <v>05-1650</v>
      </c>
      <c r="C21" s="179">
        <f t="shared" si="2"/>
        <v>44926</v>
      </c>
      <c r="D21" s="192" t="s">
        <v>156</v>
      </c>
      <c r="E21" s="195" t="s">
        <v>73</v>
      </c>
      <c r="F21" s="178" t="s">
        <v>754</v>
      </c>
      <c r="G21" s="182">
        <f>'1-SB'!C28</f>
        <v>333065</v>
      </c>
    </row>
    <row r="22" spans="1:7" ht="15.75">
      <c r="A22" s="177" t="str">
        <f t="shared" si="0"/>
        <v>Expat Macedonia MBI10 UCITS ETF</v>
      </c>
      <c r="B22" s="178" t="str">
        <f t="shared" si="1"/>
        <v>05-1650</v>
      </c>
      <c r="C22" s="179">
        <f t="shared" si="2"/>
        <v>44926</v>
      </c>
      <c r="D22" s="192" t="s">
        <v>157</v>
      </c>
      <c r="E22" s="195" t="s">
        <v>88</v>
      </c>
      <c r="F22" s="178" t="s">
        <v>754</v>
      </c>
      <c r="G22" s="182">
        <f>'1-SB'!C29</f>
        <v>0</v>
      </c>
    </row>
    <row r="23" spans="1:7" ht="15.75">
      <c r="A23" s="177" t="str">
        <f t="shared" si="0"/>
        <v>Expat Macedonia MBI10 UCITS ETF</v>
      </c>
      <c r="B23" s="178" t="str">
        <f t="shared" si="1"/>
        <v>05-1650</v>
      </c>
      <c r="C23" s="179">
        <f t="shared" si="2"/>
        <v>44926</v>
      </c>
      <c r="D23" s="192" t="s">
        <v>158</v>
      </c>
      <c r="E23" s="195" t="s">
        <v>81</v>
      </c>
      <c r="F23" s="178" t="s">
        <v>754</v>
      </c>
      <c r="G23" s="182">
        <f>'1-SB'!C30</f>
        <v>0</v>
      </c>
    </row>
    <row r="24" spans="1:7" ht="15.75">
      <c r="A24" s="177" t="str">
        <f t="shared" si="0"/>
        <v>Expat Macedonia MBI10 UCITS ETF</v>
      </c>
      <c r="B24" s="178" t="str">
        <f t="shared" si="1"/>
        <v>05-1650</v>
      </c>
      <c r="C24" s="179">
        <f t="shared" si="2"/>
        <v>44926</v>
      </c>
      <c r="D24" s="192" t="s">
        <v>159</v>
      </c>
      <c r="E24" s="195" t="s">
        <v>10</v>
      </c>
      <c r="F24" s="178" t="s">
        <v>754</v>
      </c>
      <c r="G24" s="182">
        <f>'1-SB'!C31</f>
        <v>0</v>
      </c>
    </row>
    <row r="25" spans="1:7" ht="15.75">
      <c r="A25" s="177" t="str">
        <f t="shared" si="0"/>
        <v>Expat Macedonia MBI10 UCITS ETF</v>
      </c>
      <c r="B25" s="178" t="str">
        <f t="shared" si="1"/>
        <v>05-1650</v>
      </c>
      <c r="C25" s="179">
        <f t="shared" si="2"/>
        <v>44926</v>
      </c>
      <c r="D25" s="192" t="s">
        <v>160</v>
      </c>
      <c r="E25" s="193" t="s">
        <v>107</v>
      </c>
      <c r="F25" s="178" t="s">
        <v>754</v>
      </c>
      <c r="G25" s="182">
        <f>'1-SB'!C32</f>
        <v>0</v>
      </c>
    </row>
    <row r="26" spans="1:7" ht="15.75">
      <c r="A26" s="177" t="str">
        <f t="shared" si="0"/>
        <v>Expat Macedonia MBI10 UCITS ETF</v>
      </c>
      <c r="B26" s="178" t="str">
        <f t="shared" si="1"/>
        <v>05-1650</v>
      </c>
      <c r="C26" s="179">
        <f t="shared" si="2"/>
        <v>44926</v>
      </c>
      <c r="D26" s="192" t="s">
        <v>161</v>
      </c>
      <c r="E26" s="193" t="s">
        <v>108</v>
      </c>
      <c r="F26" s="178" t="s">
        <v>754</v>
      </c>
      <c r="G26" s="182">
        <f>'1-SB'!C33</f>
        <v>0</v>
      </c>
    </row>
    <row r="27" spans="1:7" ht="15.75">
      <c r="A27" s="177" t="str">
        <f t="shared" si="0"/>
        <v>Expat Macedonia MBI10 UCITS ETF</v>
      </c>
      <c r="B27" s="178" t="str">
        <f t="shared" si="1"/>
        <v>05-1650</v>
      </c>
      <c r="C27" s="179">
        <f t="shared" si="2"/>
        <v>44926</v>
      </c>
      <c r="D27" s="192" t="s">
        <v>162</v>
      </c>
      <c r="E27" s="193" t="s">
        <v>109</v>
      </c>
      <c r="F27" s="178" t="s">
        <v>754</v>
      </c>
      <c r="G27" s="182">
        <f>'1-SB'!C34</f>
        <v>0</v>
      </c>
    </row>
    <row r="28" spans="1:7" ht="15.75">
      <c r="A28" s="177" t="str">
        <f t="shared" si="0"/>
        <v>Expat Macedonia MBI10 UCITS ETF</v>
      </c>
      <c r="B28" s="178" t="str">
        <f t="shared" si="1"/>
        <v>05-1650</v>
      </c>
      <c r="C28" s="179">
        <f t="shared" si="2"/>
        <v>44926</v>
      </c>
      <c r="D28" s="192" t="s">
        <v>163</v>
      </c>
      <c r="E28" s="193" t="s">
        <v>110</v>
      </c>
      <c r="F28" s="178" t="s">
        <v>754</v>
      </c>
      <c r="G28" s="182">
        <f>'1-SB'!C35</f>
        <v>0</v>
      </c>
    </row>
    <row r="29" spans="1:7" ht="15.75">
      <c r="A29" s="177" t="str">
        <f t="shared" si="0"/>
        <v>Expat Macedonia MBI10 UCITS ETF</v>
      </c>
      <c r="B29" s="178" t="str">
        <f t="shared" si="1"/>
        <v>05-1650</v>
      </c>
      <c r="C29" s="179">
        <f t="shared" si="2"/>
        <v>44926</v>
      </c>
      <c r="D29" s="192" t="s">
        <v>164</v>
      </c>
      <c r="E29" s="193" t="s">
        <v>1337</v>
      </c>
      <c r="F29" s="178" t="s">
        <v>754</v>
      </c>
      <c r="G29" s="182">
        <f>'1-SB'!C36</f>
        <v>0</v>
      </c>
    </row>
    <row r="30" spans="1:7" ht="15.75">
      <c r="A30" s="177" t="str">
        <f t="shared" si="0"/>
        <v>Expat Macedonia MBI10 UCITS ETF</v>
      </c>
      <c r="B30" s="178" t="str">
        <f t="shared" si="1"/>
        <v>05-1650</v>
      </c>
      <c r="C30" s="179">
        <f t="shared" si="2"/>
        <v>44926</v>
      </c>
      <c r="D30" s="192" t="s">
        <v>165</v>
      </c>
      <c r="E30" s="194" t="s">
        <v>12</v>
      </c>
      <c r="F30" s="178" t="s">
        <v>754</v>
      </c>
      <c r="G30" s="182">
        <f>'1-SB'!C37</f>
        <v>333065</v>
      </c>
    </row>
    <row r="31" spans="1:7" ht="15.75">
      <c r="A31" s="177" t="str">
        <f t="shared" si="0"/>
        <v>Expat Macedonia MBI10 UCITS ETF</v>
      </c>
      <c r="B31" s="178" t="str">
        <f t="shared" si="1"/>
        <v>05-1650</v>
      </c>
      <c r="C31" s="179">
        <f t="shared" si="2"/>
        <v>44926</v>
      </c>
      <c r="D31" s="190"/>
      <c r="E31" s="191" t="s">
        <v>883</v>
      </c>
      <c r="F31" s="178" t="s">
        <v>754</v>
      </c>
      <c r="G31" s="182">
        <f>'1-SB'!C38</f>
        <v>0</v>
      </c>
    </row>
    <row r="32" spans="1:7" ht="15.75">
      <c r="A32" s="177" t="str">
        <f t="shared" si="0"/>
        <v>Expat Macedonia MBI10 UCITS ETF</v>
      </c>
      <c r="B32" s="178" t="str">
        <f t="shared" si="1"/>
        <v>05-1650</v>
      </c>
      <c r="C32" s="179">
        <f t="shared" si="2"/>
        <v>44926</v>
      </c>
      <c r="D32" s="185" t="s">
        <v>166</v>
      </c>
      <c r="E32" s="186" t="s">
        <v>112</v>
      </c>
      <c r="F32" s="178" t="s">
        <v>754</v>
      </c>
      <c r="G32" s="182">
        <f>'1-SB'!C39</f>
        <v>0</v>
      </c>
    </row>
    <row r="33" spans="1:7" ht="15.75">
      <c r="A33" s="177" t="str">
        <f t="shared" si="0"/>
        <v>Expat Macedonia MBI10 UCITS ETF</v>
      </c>
      <c r="B33" s="178" t="str">
        <f t="shared" si="1"/>
        <v>05-1650</v>
      </c>
      <c r="C33" s="179">
        <f t="shared" si="2"/>
        <v>44926</v>
      </c>
      <c r="D33" s="185" t="s">
        <v>167</v>
      </c>
      <c r="E33" s="186" t="s">
        <v>74</v>
      </c>
      <c r="F33" s="178" t="s">
        <v>754</v>
      </c>
      <c r="G33" s="182">
        <f>'1-SB'!C40</f>
        <v>0</v>
      </c>
    </row>
    <row r="34" spans="1:7" ht="15.75">
      <c r="A34" s="177" t="str">
        <f t="shared" si="0"/>
        <v>Expat Macedonia MBI10 UCITS ETF</v>
      </c>
      <c r="B34" s="178" t="str">
        <f t="shared" si="1"/>
        <v>05-1650</v>
      </c>
      <c r="C34" s="179">
        <f t="shared" si="2"/>
        <v>44926</v>
      </c>
      <c r="D34" s="185" t="s">
        <v>168</v>
      </c>
      <c r="E34" s="186" t="s">
        <v>113</v>
      </c>
      <c r="F34" s="178" t="s">
        <v>754</v>
      </c>
      <c r="G34" s="182">
        <f>'1-SB'!C41</f>
        <v>0</v>
      </c>
    </row>
    <row r="35" spans="1:7" ht="15.75">
      <c r="A35" s="177" t="str">
        <f aca="true" t="shared" si="3" ref="A35:A58">dfName</f>
        <v>Expat Macedonia MBI10 UCITS ETF</v>
      </c>
      <c r="B35" s="178" t="str">
        <f aca="true" t="shared" si="4" ref="B35:B58">dfRG</f>
        <v>05-1650</v>
      </c>
      <c r="C35" s="179">
        <f aca="true" t="shared" si="5" ref="C35:C58">EndDate</f>
        <v>44926</v>
      </c>
      <c r="D35" s="185" t="s">
        <v>169</v>
      </c>
      <c r="E35" s="186" t="s">
        <v>82</v>
      </c>
      <c r="F35" s="178" t="s">
        <v>754</v>
      </c>
      <c r="G35" s="182">
        <f>'1-SB'!C42</f>
        <v>0</v>
      </c>
    </row>
    <row r="36" spans="1:7" ht="15.75">
      <c r="A36" s="177" t="str">
        <f t="shared" si="3"/>
        <v>Expat Macedonia MBI10 UCITS ETF</v>
      </c>
      <c r="B36" s="178" t="str">
        <f t="shared" si="4"/>
        <v>05-1650</v>
      </c>
      <c r="C36" s="179">
        <f t="shared" si="5"/>
        <v>44926</v>
      </c>
      <c r="D36" s="183" t="s">
        <v>170</v>
      </c>
      <c r="E36" s="189" t="s">
        <v>13</v>
      </c>
      <c r="F36" s="178" t="s">
        <v>754</v>
      </c>
      <c r="G36" s="182">
        <f>'1-SB'!C43</f>
        <v>0</v>
      </c>
    </row>
    <row r="37" spans="1:7" ht="15.75">
      <c r="A37" s="177" t="str">
        <f t="shared" si="3"/>
        <v>Expat Macedonia MBI10 UCITS ETF</v>
      </c>
      <c r="B37" s="178" t="str">
        <f t="shared" si="4"/>
        <v>05-1650</v>
      </c>
      <c r="C37" s="179">
        <f t="shared" si="5"/>
        <v>44926</v>
      </c>
      <c r="D37" s="183" t="s">
        <v>171</v>
      </c>
      <c r="E37" s="184" t="s">
        <v>884</v>
      </c>
      <c r="F37" s="178" t="s">
        <v>754</v>
      </c>
      <c r="G37" s="182">
        <f>'1-SB'!C44</f>
        <v>0</v>
      </c>
    </row>
    <row r="38" spans="1:7" ht="15.75">
      <c r="A38" s="177" t="str">
        <f t="shared" si="3"/>
        <v>Expat Macedonia MBI10 UCITS ETF</v>
      </c>
      <c r="B38" s="178" t="str">
        <f t="shared" si="4"/>
        <v>05-1650</v>
      </c>
      <c r="C38" s="179">
        <f t="shared" si="5"/>
        <v>44926</v>
      </c>
      <c r="D38" s="183" t="s">
        <v>172</v>
      </c>
      <c r="E38" s="189" t="s">
        <v>34</v>
      </c>
      <c r="F38" s="178" t="s">
        <v>754</v>
      </c>
      <c r="G38" s="182">
        <f>'1-SB'!C45</f>
        <v>333474</v>
      </c>
    </row>
    <row r="39" spans="1:7" ht="15.75">
      <c r="A39" s="177" t="str">
        <f t="shared" si="3"/>
        <v>Expat Macedonia MBI10 UCITS ETF</v>
      </c>
      <c r="B39" s="178" t="str">
        <f t="shared" si="4"/>
        <v>05-1650</v>
      </c>
      <c r="C39" s="179">
        <f t="shared" si="5"/>
        <v>44926</v>
      </c>
      <c r="D39" s="183" t="s">
        <v>173</v>
      </c>
      <c r="E39" s="183" t="s">
        <v>36</v>
      </c>
      <c r="F39" s="178" t="s">
        <v>754</v>
      </c>
      <c r="G39" s="182">
        <f>'1-SB'!C47</f>
        <v>333474</v>
      </c>
    </row>
    <row r="40" spans="1:7" ht="15.75">
      <c r="A40" s="196" t="str">
        <f t="shared" si="3"/>
        <v>Expat Macedonia MBI10 UCITS ETF</v>
      </c>
      <c r="B40" s="197" t="str">
        <f t="shared" si="4"/>
        <v>05-1650</v>
      </c>
      <c r="C40" s="198">
        <f t="shared" si="5"/>
        <v>44926</v>
      </c>
      <c r="D40" s="199"/>
      <c r="E40" s="200" t="s">
        <v>24</v>
      </c>
      <c r="F40" s="197" t="s">
        <v>755</v>
      </c>
      <c r="G40" s="201">
        <f>'1-SB'!G10</f>
        <v>0</v>
      </c>
    </row>
    <row r="41" spans="1:7" ht="15.75">
      <c r="A41" s="196" t="str">
        <f t="shared" si="3"/>
        <v>Expat Macedonia MBI10 UCITS ETF</v>
      </c>
      <c r="B41" s="197" t="str">
        <f t="shared" si="4"/>
        <v>05-1650</v>
      </c>
      <c r="C41" s="198">
        <f t="shared" si="5"/>
        <v>44926</v>
      </c>
      <c r="D41" s="202" t="s">
        <v>174</v>
      </c>
      <c r="E41" s="203" t="s">
        <v>881</v>
      </c>
      <c r="F41" s="197" t="s">
        <v>755</v>
      </c>
      <c r="G41" s="201">
        <f>'1-SB'!G11</f>
        <v>215141</v>
      </c>
    </row>
    <row r="42" spans="1:7" ht="15.75">
      <c r="A42" s="196" t="str">
        <f t="shared" si="3"/>
        <v>Expat Macedonia MBI10 UCITS ETF</v>
      </c>
      <c r="B42" s="197" t="str">
        <f t="shared" si="4"/>
        <v>05-1650</v>
      </c>
      <c r="C42" s="198">
        <f t="shared" si="5"/>
        <v>44926</v>
      </c>
      <c r="D42" s="204"/>
      <c r="E42" s="203" t="s">
        <v>880</v>
      </c>
      <c r="F42" s="197" t="s">
        <v>755</v>
      </c>
      <c r="G42" s="201">
        <f>'1-SB'!G12</f>
        <v>0</v>
      </c>
    </row>
    <row r="43" spans="1:7" ht="31.5">
      <c r="A43" s="196" t="str">
        <f t="shared" si="3"/>
        <v>Expat Macedonia MBI10 UCITS ETF</v>
      </c>
      <c r="B43" s="197" t="str">
        <f t="shared" si="4"/>
        <v>05-1650</v>
      </c>
      <c r="C43" s="198">
        <f t="shared" si="5"/>
        <v>44926</v>
      </c>
      <c r="D43" s="205" t="s">
        <v>175</v>
      </c>
      <c r="E43" s="206" t="s">
        <v>114</v>
      </c>
      <c r="F43" s="197" t="s">
        <v>755</v>
      </c>
      <c r="G43" s="201">
        <f>'1-SB'!G13</f>
        <v>28635</v>
      </c>
    </row>
    <row r="44" spans="1:7" ht="15.75">
      <c r="A44" s="196" t="str">
        <f t="shared" si="3"/>
        <v>Expat Macedonia MBI10 UCITS ETF</v>
      </c>
      <c r="B44" s="197" t="str">
        <f t="shared" si="4"/>
        <v>05-1650</v>
      </c>
      <c r="C44" s="198">
        <f t="shared" si="5"/>
        <v>44926</v>
      </c>
      <c r="D44" s="204" t="s">
        <v>176</v>
      </c>
      <c r="E44" s="206" t="s">
        <v>25</v>
      </c>
      <c r="F44" s="197" t="s">
        <v>755</v>
      </c>
      <c r="G44" s="201">
        <f>'1-SB'!G14</f>
        <v>0</v>
      </c>
    </row>
    <row r="45" spans="1:7" ht="15.75">
      <c r="A45" s="196" t="str">
        <f t="shared" si="3"/>
        <v>Expat Macedonia MBI10 UCITS ETF</v>
      </c>
      <c r="B45" s="197" t="str">
        <f t="shared" si="4"/>
        <v>05-1650</v>
      </c>
      <c r="C45" s="198">
        <f t="shared" si="5"/>
        <v>44926</v>
      </c>
      <c r="D45" s="204" t="s">
        <v>177</v>
      </c>
      <c r="E45" s="206" t="s">
        <v>91</v>
      </c>
      <c r="F45" s="197" t="s">
        <v>755</v>
      </c>
      <c r="G45" s="201">
        <f>'1-SB'!G15</f>
        <v>0</v>
      </c>
    </row>
    <row r="46" spans="1:7" ht="15.75">
      <c r="A46" s="196" t="str">
        <f t="shared" si="3"/>
        <v>Expat Macedonia MBI10 UCITS ETF</v>
      </c>
      <c r="B46" s="197" t="str">
        <f t="shared" si="4"/>
        <v>05-1650</v>
      </c>
      <c r="C46" s="198">
        <f t="shared" si="5"/>
        <v>44926</v>
      </c>
      <c r="D46" s="202" t="s">
        <v>178</v>
      </c>
      <c r="E46" s="207" t="s">
        <v>23</v>
      </c>
      <c r="F46" s="197" t="s">
        <v>755</v>
      </c>
      <c r="G46" s="201">
        <f>'1-SB'!G16</f>
        <v>28635</v>
      </c>
    </row>
    <row r="47" spans="1:7" ht="15.75">
      <c r="A47" s="196" t="str">
        <f t="shared" si="3"/>
        <v>Expat Macedonia MBI10 UCITS ETF</v>
      </c>
      <c r="B47" s="197" t="str">
        <f t="shared" si="4"/>
        <v>05-1650</v>
      </c>
      <c r="C47" s="198">
        <f t="shared" si="5"/>
        <v>44926</v>
      </c>
      <c r="D47" s="202"/>
      <c r="E47" s="203" t="s">
        <v>879</v>
      </c>
      <c r="F47" s="197" t="s">
        <v>755</v>
      </c>
      <c r="G47" s="201">
        <f>'1-SB'!G17</f>
        <v>0</v>
      </c>
    </row>
    <row r="48" spans="1:7" ht="15.75">
      <c r="A48" s="196" t="str">
        <f t="shared" si="3"/>
        <v>Expat Macedonia MBI10 UCITS ETF</v>
      </c>
      <c r="B48" s="197" t="str">
        <f t="shared" si="4"/>
        <v>05-1650</v>
      </c>
      <c r="C48" s="198">
        <f t="shared" si="5"/>
        <v>44926</v>
      </c>
      <c r="D48" s="204" t="s">
        <v>179</v>
      </c>
      <c r="E48" s="206" t="s">
        <v>26</v>
      </c>
      <c r="F48" s="197" t="s">
        <v>755</v>
      </c>
      <c r="G48" s="201">
        <f>'1-SB'!G18</f>
        <v>175527</v>
      </c>
    </row>
    <row r="49" spans="1:7" ht="15.75">
      <c r="A49" s="196" t="str">
        <f t="shared" si="3"/>
        <v>Expat Macedonia MBI10 UCITS ETF</v>
      </c>
      <c r="B49" s="197" t="str">
        <f t="shared" si="4"/>
        <v>05-1650</v>
      </c>
      <c r="C49" s="198">
        <f t="shared" si="5"/>
        <v>44926</v>
      </c>
      <c r="D49" s="204" t="s">
        <v>180</v>
      </c>
      <c r="E49" s="208" t="s">
        <v>27</v>
      </c>
      <c r="F49" s="197" t="s">
        <v>755</v>
      </c>
      <c r="G49" s="201">
        <f>'1-SB'!G19</f>
        <v>175527</v>
      </c>
    </row>
    <row r="50" spans="1:7" ht="15.75">
      <c r="A50" s="196" t="str">
        <f t="shared" si="3"/>
        <v>Expat Macedonia MBI10 UCITS ETF</v>
      </c>
      <c r="B50" s="197" t="str">
        <f t="shared" si="4"/>
        <v>05-1650</v>
      </c>
      <c r="C50" s="198">
        <f t="shared" si="5"/>
        <v>44926</v>
      </c>
      <c r="D50" s="204" t="s">
        <v>181</v>
      </c>
      <c r="E50" s="208" t="s">
        <v>28</v>
      </c>
      <c r="F50" s="197" t="s">
        <v>755</v>
      </c>
      <c r="G50" s="201">
        <f>'1-SB'!G20</f>
        <v>0</v>
      </c>
    </row>
    <row r="51" spans="1:7" ht="15.75">
      <c r="A51" s="196" t="str">
        <f t="shared" si="3"/>
        <v>Expat Macedonia MBI10 UCITS ETF</v>
      </c>
      <c r="B51" s="197" t="str">
        <f t="shared" si="4"/>
        <v>05-1650</v>
      </c>
      <c r="C51" s="198">
        <f t="shared" si="5"/>
        <v>44926</v>
      </c>
      <c r="D51" s="209" t="s">
        <v>182</v>
      </c>
      <c r="E51" s="210" t="s">
        <v>923</v>
      </c>
      <c r="F51" s="197" t="s">
        <v>755</v>
      </c>
      <c r="G51" s="201">
        <f>'1-SB'!G21</f>
        <v>0</v>
      </c>
    </row>
    <row r="52" spans="1:7" ht="15.75">
      <c r="A52" s="196" t="str">
        <f t="shared" si="3"/>
        <v>Expat Macedonia MBI10 UCITS ETF</v>
      </c>
      <c r="B52" s="197" t="str">
        <f t="shared" si="4"/>
        <v>05-1650</v>
      </c>
      <c r="C52" s="198">
        <f t="shared" si="5"/>
        <v>44926</v>
      </c>
      <c r="D52" s="209" t="s">
        <v>925</v>
      </c>
      <c r="E52" s="210" t="s">
        <v>924</v>
      </c>
      <c r="F52" s="197" t="s">
        <v>755</v>
      </c>
      <c r="G52" s="201">
        <f>'1-SB'!G22</f>
        <v>-86392</v>
      </c>
    </row>
    <row r="53" spans="1:7" ht="15.75">
      <c r="A53" s="196" t="str">
        <f t="shared" si="3"/>
        <v>Expat Macedonia MBI10 UCITS ETF</v>
      </c>
      <c r="B53" s="197" t="str">
        <f t="shared" si="4"/>
        <v>05-1650</v>
      </c>
      <c r="C53" s="198">
        <f t="shared" si="5"/>
        <v>44926</v>
      </c>
      <c r="D53" s="202" t="s">
        <v>183</v>
      </c>
      <c r="E53" s="207" t="s">
        <v>29</v>
      </c>
      <c r="F53" s="197" t="s">
        <v>755</v>
      </c>
      <c r="G53" s="201">
        <f>'1-SB'!G23</f>
        <v>89135</v>
      </c>
    </row>
    <row r="54" spans="1:7" ht="15.75">
      <c r="A54" s="196" t="str">
        <f t="shared" si="3"/>
        <v>Expat Macedonia MBI10 UCITS ETF</v>
      </c>
      <c r="B54" s="197" t="str">
        <f t="shared" si="4"/>
        <v>05-1650</v>
      </c>
      <c r="C54" s="198">
        <f t="shared" si="5"/>
        <v>44926</v>
      </c>
      <c r="D54" s="199" t="s">
        <v>184</v>
      </c>
      <c r="E54" s="211" t="s">
        <v>31</v>
      </c>
      <c r="F54" s="197" t="s">
        <v>755</v>
      </c>
      <c r="G54" s="201">
        <f>'1-SB'!G24</f>
        <v>332911</v>
      </c>
    </row>
    <row r="55" spans="1:7" ht="15.75">
      <c r="A55" s="196" t="str">
        <f t="shared" si="3"/>
        <v>Expat Macedonia MBI10 UCITS ETF</v>
      </c>
      <c r="B55" s="197" t="str">
        <f t="shared" si="4"/>
        <v>05-1650</v>
      </c>
      <c r="C55" s="198">
        <f t="shared" si="5"/>
        <v>44926</v>
      </c>
      <c r="D55" s="199"/>
      <c r="E55" s="200" t="s">
        <v>33</v>
      </c>
      <c r="F55" s="197" t="s">
        <v>755</v>
      </c>
      <c r="G55" s="201">
        <f>'1-SB'!G26</f>
        <v>0</v>
      </c>
    </row>
    <row r="56" spans="1:7" ht="15.75">
      <c r="A56" s="196" t="str">
        <f t="shared" si="3"/>
        <v>Expat Macedonia MBI10 UCITS ETF</v>
      </c>
      <c r="B56" s="197" t="str">
        <f t="shared" si="4"/>
        <v>05-1650</v>
      </c>
      <c r="C56" s="198">
        <f t="shared" si="5"/>
        <v>44926</v>
      </c>
      <c r="D56" s="204" t="s">
        <v>185</v>
      </c>
      <c r="E56" s="212" t="s">
        <v>116</v>
      </c>
      <c r="F56" s="197" t="s">
        <v>755</v>
      </c>
      <c r="G56" s="201">
        <f>'1-SB'!G27</f>
        <v>0</v>
      </c>
    </row>
    <row r="57" spans="1:7" ht="15.75">
      <c r="A57" s="196" t="str">
        <f t="shared" si="3"/>
        <v>Expat Macedonia MBI10 UCITS ETF</v>
      </c>
      <c r="B57" s="197" t="str">
        <f t="shared" si="4"/>
        <v>05-1650</v>
      </c>
      <c r="C57" s="198">
        <f t="shared" si="5"/>
        <v>44926</v>
      </c>
      <c r="D57" s="204" t="s">
        <v>186</v>
      </c>
      <c r="E57" s="206" t="s">
        <v>103</v>
      </c>
      <c r="F57" s="197" t="s">
        <v>755</v>
      </c>
      <c r="G57" s="201">
        <f>'1-SB'!G28</f>
        <v>563</v>
      </c>
    </row>
    <row r="58" spans="1:7" ht="15.75">
      <c r="A58" s="196" t="str">
        <f t="shared" si="3"/>
        <v>Expat Macedonia MBI10 UCITS ETF</v>
      </c>
      <c r="B58" s="197" t="str">
        <f t="shared" si="4"/>
        <v>05-1650</v>
      </c>
      <c r="C58" s="198">
        <f t="shared" si="5"/>
        <v>44926</v>
      </c>
      <c r="D58" s="204" t="s">
        <v>187</v>
      </c>
      <c r="E58" s="208" t="s">
        <v>139</v>
      </c>
      <c r="F58" s="197" t="s">
        <v>755</v>
      </c>
      <c r="G58" s="201">
        <f>'1-SB'!G29</f>
        <v>282</v>
      </c>
    </row>
    <row r="59" spans="1:7" ht="15.75">
      <c r="A59" s="196"/>
      <c r="B59" s="197"/>
      <c r="C59" s="198"/>
      <c r="D59" s="204" t="s">
        <v>188</v>
      </c>
      <c r="E59" s="208" t="s">
        <v>75</v>
      </c>
      <c r="F59" s="197" t="s">
        <v>755</v>
      </c>
      <c r="G59" s="201">
        <f>'1-SB'!G30</f>
        <v>281</v>
      </c>
    </row>
    <row r="60" spans="1:7" ht="15.75">
      <c r="A60" s="196" t="str">
        <f aca="true" t="shared" si="6" ref="A60:A81">dfName</f>
        <v>Expat Macedonia MBI10 UCITS ETF</v>
      </c>
      <c r="B60" s="197" t="str">
        <f aca="true" t="shared" si="7" ref="B60:B81">dfRG</f>
        <v>05-1650</v>
      </c>
      <c r="C60" s="198">
        <f aca="true" t="shared" si="8" ref="C60:C81">EndDate</f>
        <v>44926</v>
      </c>
      <c r="D60" s="209" t="s">
        <v>189</v>
      </c>
      <c r="E60" s="208" t="s">
        <v>86</v>
      </c>
      <c r="F60" s="197" t="s">
        <v>755</v>
      </c>
      <c r="G60" s="201">
        <f>'1-SB'!G31</f>
        <v>0</v>
      </c>
    </row>
    <row r="61" spans="1:7" ht="15.75">
      <c r="A61" s="196" t="str">
        <f t="shared" si="6"/>
        <v>Expat Macedonia MBI10 UCITS ETF</v>
      </c>
      <c r="B61" s="197" t="str">
        <f t="shared" si="7"/>
        <v>05-1650</v>
      </c>
      <c r="C61" s="198">
        <f t="shared" si="8"/>
        <v>44926</v>
      </c>
      <c r="D61" s="204" t="s">
        <v>190</v>
      </c>
      <c r="E61" s="212" t="s">
        <v>99</v>
      </c>
      <c r="F61" s="197" t="s">
        <v>755</v>
      </c>
      <c r="G61" s="201">
        <f>'1-SB'!G32</f>
        <v>0</v>
      </c>
    </row>
    <row r="62" spans="1:7" ht="15.75">
      <c r="A62" s="196" t="str">
        <f t="shared" si="6"/>
        <v>Expat Macedonia MBI10 UCITS ETF</v>
      </c>
      <c r="B62" s="197" t="str">
        <f t="shared" si="7"/>
        <v>05-1650</v>
      </c>
      <c r="C62" s="198">
        <f t="shared" si="8"/>
        <v>44926</v>
      </c>
      <c r="D62" s="209" t="s">
        <v>191</v>
      </c>
      <c r="E62" s="213" t="s">
        <v>117</v>
      </c>
      <c r="F62" s="197" t="s">
        <v>755</v>
      </c>
      <c r="G62" s="201">
        <f>'1-SB'!G33</f>
        <v>0</v>
      </c>
    </row>
    <row r="63" spans="1:7" ht="15.75">
      <c r="A63" s="196" t="str">
        <f t="shared" si="6"/>
        <v>Expat Macedonia MBI10 UCITS ETF</v>
      </c>
      <c r="B63" s="197" t="str">
        <f t="shared" si="7"/>
        <v>05-1650</v>
      </c>
      <c r="C63" s="198">
        <f t="shared" si="8"/>
        <v>44926</v>
      </c>
      <c r="D63" s="204" t="s">
        <v>192</v>
      </c>
      <c r="E63" s="212" t="s">
        <v>83</v>
      </c>
      <c r="F63" s="197" t="s">
        <v>755</v>
      </c>
      <c r="G63" s="201">
        <f>'1-SB'!G34</f>
        <v>0</v>
      </c>
    </row>
    <row r="64" spans="1:7" ht="15.75">
      <c r="A64" s="196" t="str">
        <f t="shared" si="6"/>
        <v>Expat Macedonia MBI10 UCITS ETF</v>
      </c>
      <c r="B64" s="197" t="str">
        <f t="shared" si="7"/>
        <v>05-1650</v>
      </c>
      <c r="C64" s="198">
        <f t="shared" si="8"/>
        <v>44926</v>
      </c>
      <c r="D64" s="204" t="s">
        <v>193</v>
      </c>
      <c r="E64" s="212" t="s">
        <v>84</v>
      </c>
      <c r="F64" s="197" t="s">
        <v>755</v>
      </c>
      <c r="G64" s="201">
        <f>'1-SB'!G35</f>
        <v>0</v>
      </c>
    </row>
    <row r="65" spans="1:7" ht="15.75">
      <c r="A65" s="196" t="str">
        <f t="shared" si="6"/>
        <v>Expat Macedonia MBI10 UCITS ETF</v>
      </c>
      <c r="B65" s="197" t="str">
        <f t="shared" si="7"/>
        <v>05-1650</v>
      </c>
      <c r="C65" s="198">
        <f t="shared" si="8"/>
        <v>44926</v>
      </c>
      <c r="D65" s="204" t="s">
        <v>194</v>
      </c>
      <c r="E65" s="212" t="s">
        <v>118</v>
      </c>
      <c r="F65" s="197" t="s">
        <v>755</v>
      </c>
      <c r="G65" s="201">
        <f>'1-SB'!G36</f>
        <v>0</v>
      </c>
    </row>
    <row r="66" spans="1:7" ht="15.75">
      <c r="A66" s="196" t="str">
        <f t="shared" si="6"/>
        <v>Expat Macedonia MBI10 UCITS ETF</v>
      </c>
      <c r="B66" s="197" t="str">
        <f t="shared" si="7"/>
        <v>05-1650</v>
      </c>
      <c r="C66" s="198">
        <f t="shared" si="8"/>
        <v>44926</v>
      </c>
      <c r="D66" s="209" t="s">
        <v>195</v>
      </c>
      <c r="E66" s="213" t="s">
        <v>119</v>
      </c>
      <c r="F66" s="197" t="s">
        <v>755</v>
      </c>
      <c r="G66" s="201">
        <f>'1-SB'!G37</f>
        <v>0</v>
      </c>
    </row>
    <row r="67" spans="1:7" ht="31.5">
      <c r="A67" s="196" t="str">
        <f t="shared" si="6"/>
        <v>Expat Macedonia MBI10 UCITS ETF</v>
      </c>
      <c r="B67" s="197" t="str">
        <f t="shared" si="7"/>
        <v>05-1650</v>
      </c>
      <c r="C67" s="198">
        <f t="shared" si="8"/>
        <v>44926</v>
      </c>
      <c r="D67" s="205" t="s">
        <v>196</v>
      </c>
      <c r="E67" s="212" t="s">
        <v>120</v>
      </c>
      <c r="F67" s="197" t="s">
        <v>755</v>
      </c>
      <c r="G67" s="201">
        <f>'1-SB'!G38</f>
        <v>0</v>
      </c>
    </row>
    <row r="68" spans="1:7" ht="15.75">
      <c r="A68" s="196" t="str">
        <f t="shared" si="6"/>
        <v>Expat Macedonia MBI10 UCITS ETF</v>
      </c>
      <c r="B68" s="197" t="str">
        <f t="shared" si="7"/>
        <v>05-1650</v>
      </c>
      <c r="C68" s="198">
        <f t="shared" si="8"/>
        <v>44926</v>
      </c>
      <c r="D68" s="204" t="s">
        <v>197</v>
      </c>
      <c r="E68" s="212" t="s">
        <v>92</v>
      </c>
      <c r="F68" s="197" t="s">
        <v>755</v>
      </c>
      <c r="G68" s="201">
        <f>'1-SB'!G39</f>
        <v>0</v>
      </c>
    </row>
    <row r="69" spans="1:7" ht="15.75">
      <c r="A69" s="196" t="str">
        <f t="shared" si="6"/>
        <v>Expat Macedonia MBI10 UCITS ETF</v>
      </c>
      <c r="B69" s="197" t="str">
        <f t="shared" si="7"/>
        <v>05-1650</v>
      </c>
      <c r="C69" s="198">
        <f t="shared" si="8"/>
        <v>44926</v>
      </c>
      <c r="D69" s="199" t="s">
        <v>198</v>
      </c>
      <c r="E69" s="211" t="s">
        <v>34</v>
      </c>
      <c r="F69" s="197" t="s">
        <v>755</v>
      </c>
      <c r="G69" s="201">
        <f>'1-SB'!G40</f>
        <v>563</v>
      </c>
    </row>
    <row r="70" spans="1:7" ht="15.75">
      <c r="A70" s="196" t="str">
        <f t="shared" si="6"/>
        <v>Expat Macedonia MBI10 UCITS ETF</v>
      </c>
      <c r="B70" s="197" t="str">
        <f t="shared" si="7"/>
        <v>05-1650</v>
      </c>
      <c r="C70" s="198">
        <f t="shared" si="8"/>
        <v>44926</v>
      </c>
      <c r="D70" s="202" t="s">
        <v>199</v>
      </c>
      <c r="E70" s="202" t="s">
        <v>35</v>
      </c>
      <c r="F70" s="197" t="s">
        <v>755</v>
      </c>
      <c r="G70" s="201">
        <f>'1-SB'!G47</f>
        <v>333474</v>
      </c>
    </row>
    <row r="71" spans="1:7" ht="15.75">
      <c r="A71" s="214" t="str">
        <f t="shared" si="6"/>
        <v>Expat Macedonia MBI10 UCITS ETF</v>
      </c>
      <c r="B71" s="215" t="str">
        <f t="shared" si="7"/>
        <v>05-1650</v>
      </c>
      <c r="C71" s="216">
        <f t="shared" si="8"/>
        <v>44926</v>
      </c>
      <c r="D71" s="217"/>
      <c r="E71" s="218" t="s">
        <v>16</v>
      </c>
      <c r="F71" s="215" t="s">
        <v>790</v>
      </c>
      <c r="G71" s="219">
        <f>'2-OD'!C10</f>
        <v>0</v>
      </c>
    </row>
    <row r="72" spans="1:7" ht="15.75">
      <c r="A72" s="214" t="str">
        <f t="shared" si="6"/>
        <v>Expat Macedonia MBI10 UCITS ETF</v>
      </c>
      <c r="B72" s="215" t="str">
        <f t="shared" si="7"/>
        <v>05-1650</v>
      </c>
      <c r="C72" s="216">
        <f t="shared" si="8"/>
        <v>44926</v>
      </c>
      <c r="D72" s="220"/>
      <c r="E72" s="221" t="s">
        <v>18</v>
      </c>
      <c r="F72" s="215" t="s">
        <v>790</v>
      </c>
      <c r="G72" s="219">
        <f>'2-OD'!C11</f>
        <v>0</v>
      </c>
    </row>
    <row r="73" spans="1:7" ht="15.75">
      <c r="A73" s="214" t="str">
        <f t="shared" si="6"/>
        <v>Expat Macedonia MBI10 UCITS ETF</v>
      </c>
      <c r="B73" s="215" t="str">
        <f t="shared" si="7"/>
        <v>05-1650</v>
      </c>
      <c r="C73" s="216">
        <f t="shared" si="8"/>
        <v>44926</v>
      </c>
      <c r="D73" s="217" t="s">
        <v>756</v>
      </c>
      <c r="E73" s="222" t="s">
        <v>19</v>
      </c>
      <c r="F73" s="215" t="s">
        <v>790</v>
      </c>
      <c r="G73" s="219">
        <f>'2-OD'!C12</f>
        <v>0</v>
      </c>
    </row>
    <row r="74" spans="1:7" ht="31.5">
      <c r="A74" s="214" t="str">
        <f t="shared" si="6"/>
        <v>Expat Macedonia MBI10 UCITS ETF</v>
      </c>
      <c r="B74" s="215" t="str">
        <f t="shared" si="7"/>
        <v>05-1650</v>
      </c>
      <c r="C74" s="216">
        <f t="shared" si="8"/>
        <v>44926</v>
      </c>
      <c r="D74" s="217" t="s">
        <v>757</v>
      </c>
      <c r="E74" s="222" t="s">
        <v>886</v>
      </c>
      <c r="F74" s="215" t="s">
        <v>790</v>
      </c>
      <c r="G74" s="219">
        <f>'2-OD'!C13</f>
        <v>176</v>
      </c>
    </row>
    <row r="75" spans="1:7" ht="31.5">
      <c r="A75" s="214" t="str">
        <f t="shared" si="6"/>
        <v>Expat Macedonia MBI10 UCITS ETF</v>
      </c>
      <c r="B75" s="215" t="str">
        <f t="shared" si="7"/>
        <v>05-1650</v>
      </c>
      <c r="C75" s="216">
        <f t="shared" si="8"/>
        <v>44926</v>
      </c>
      <c r="D75" s="217" t="s">
        <v>758</v>
      </c>
      <c r="E75" s="222" t="s">
        <v>887</v>
      </c>
      <c r="F75" s="215" t="s">
        <v>790</v>
      </c>
      <c r="G75" s="219">
        <f>'2-OD'!C14</f>
        <v>174879</v>
      </c>
    </row>
    <row r="76" spans="1:7" ht="15.75">
      <c r="A76" s="214" t="str">
        <f t="shared" si="6"/>
        <v>Expat Macedonia MBI10 UCITS ETF</v>
      </c>
      <c r="B76" s="215" t="str">
        <f t="shared" si="7"/>
        <v>05-1650</v>
      </c>
      <c r="C76" s="216">
        <f t="shared" si="8"/>
        <v>44926</v>
      </c>
      <c r="D76" s="217" t="s">
        <v>759</v>
      </c>
      <c r="E76" s="222" t="s">
        <v>888</v>
      </c>
      <c r="F76" s="215" t="s">
        <v>790</v>
      </c>
      <c r="G76" s="219">
        <f>'2-OD'!C15</f>
        <v>17894</v>
      </c>
    </row>
    <row r="77" spans="1:7" ht="15.75">
      <c r="A77" s="214" t="str">
        <f t="shared" si="6"/>
        <v>Expat Macedonia MBI10 UCITS ETF</v>
      </c>
      <c r="B77" s="215" t="str">
        <f t="shared" si="7"/>
        <v>05-1650</v>
      </c>
      <c r="C77" s="216">
        <f t="shared" si="8"/>
        <v>44926</v>
      </c>
      <c r="D77" s="217" t="s">
        <v>760</v>
      </c>
      <c r="E77" s="222" t="s">
        <v>915</v>
      </c>
      <c r="F77" s="215" t="s">
        <v>790</v>
      </c>
      <c r="G77" s="219">
        <f>'2-OD'!C16</f>
        <v>9192</v>
      </c>
    </row>
    <row r="78" spans="1:7" ht="15.75">
      <c r="A78" s="214" t="str">
        <f t="shared" si="6"/>
        <v>Expat Macedonia MBI10 UCITS ETF</v>
      </c>
      <c r="B78" s="215" t="str">
        <f t="shared" si="7"/>
        <v>05-1650</v>
      </c>
      <c r="C78" s="216">
        <f t="shared" si="8"/>
        <v>44926</v>
      </c>
      <c r="D78" s="220" t="s">
        <v>761</v>
      </c>
      <c r="E78" s="223" t="s">
        <v>20</v>
      </c>
      <c r="F78" s="215" t="s">
        <v>790</v>
      </c>
      <c r="G78" s="219">
        <f>'2-OD'!C18</f>
        <v>202141</v>
      </c>
    </row>
    <row r="79" spans="1:7" ht="15.75">
      <c r="A79" s="214" t="str">
        <f t="shared" si="6"/>
        <v>Expat Macedonia MBI10 UCITS ETF</v>
      </c>
      <c r="B79" s="215" t="str">
        <f t="shared" si="7"/>
        <v>05-1650</v>
      </c>
      <c r="C79" s="216">
        <f t="shared" si="8"/>
        <v>44926</v>
      </c>
      <c r="D79" s="220"/>
      <c r="E79" s="224" t="s">
        <v>93</v>
      </c>
      <c r="F79" s="215" t="s">
        <v>790</v>
      </c>
      <c r="G79" s="219">
        <f>'2-OD'!C19</f>
        <v>0</v>
      </c>
    </row>
    <row r="80" spans="1:7" ht="15.75">
      <c r="A80" s="214" t="str">
        <f t="shared" si="6"/>
        <v>Expat Macedonia MBI10 UCITS ETF</v>
      </c>
      <c r="B80" s="215" t="str">
        <f t="shared" si="7"/>
        <v>05-1650</v>
      </c>
      <c r="C80" s="216">
        <f t="shared" si="8"/>
        <v>44926</v>
      </c>
      <c r="D80" s="217" t="s">
        <v>762</v>
      </c>
      <c r="E80" s="222" t="s">
        <v>785</v>
      </c>
      <c r="F80" s="215" t="s">
        <v>790</v>
      </c>
      <c r="G80" s="219">
        <f>'2-OD'!C20</f>
        <v>0</v>
      </c>
    </row>
    <row r="81" spans="1:7" ht="15.75">
      <c r="A81" s="214" t="str">
        <f t="shared" si="6"/>
        <v>Expat Macedonia MBI10 UCITS ETF</v>
      </c>
      <c r="B81" s="215" t="str">
        <f t="shared" si="7"/>
        <v>05-1650</v>
      </c>
      <c r="C81" s="216">
        <f t="shared" si="8"/>
        <v>44926</v>
      </c>
      <c r="D81" s="217" t="s">
        <v>763</v>
      </c>
      <c r="E81" s="222" t="s">
        <v>100</v>
      </c>
      <c r="F81" s="215" t="s">
        <v>790</v>
      </c>
      <c r="G81" s="219">
        <f>'2-OD'!C21</f>
        <v>65083</v>
      </c>
    </row>
    <row r="82" spans="1:7" ht="15.75">
      <c r="A82" s="214"/>
      <c r="B82" s="215"/>
      <c r="C82" s="216"/>
      <c r="D82" s="217" t="s">
        <v>764</v>
      </c>
      <c r="E82" s="222" t="s">
        <v>21</v>
      </c>
      <c r="F82" s="215" t="s">
        <v>790</v>
      </c>
      <c r="G82" s="219">
        <f>'2-OD'!C22</f>
        <v>0</v>
      </c>
    </row>
    <row r="83" spans="1:7" ht="15.75">
      <c r="A83" s="214" t="str">
        <f aca="true" t="shared" si="9" ref="A83:A109">dfName</f>
        <v>Expat Macedonia MBI10 UCITS ETF</v>
      </c>
      <c r="B83" s="215" t="str">
        <f aca="true" t="shared" si="10" ref="B83:B109">dfRG</f>
        <v>05-1650</v>
      </c>
      <c r="C83" s="216">
        <f aca="true" t="shared" si="11" ref="C83:C109">EndDate</f>
        <v>44926</v>
      </c>
      <c r="D83" s="217" t="s">
        <v>765</v>
      </c>
      <c r="E83" s="222" t="s">
        <v>121</v>
      </c>
      <c r="F83" s="215" t="s">
        <v>790</v>
      </c>
      <c r="G83" s="219">
        <f>'2-OD'!C23</f>
        <v>0</v>
      </c>
    </row>
    <row r="84" spans="1:7" ht="15.75">
      <c r="A84" s="214" t="str">
        <f t="shared" si="9"/>
        <v>Expat Macedonia MBI10 UCITS ETF</v>
      </c>
      <c r="B84" s="215" t="str">
        <f t="shared" si="10"/>
        <v>05-1650</v>
      </c>
      <c r="C84" s="216">
        <f t="shared" si="11"/>
        <v>44926</v>
      </c>
      <c r="D84" s="217" t="s">
        <v>766</v>
      </c>
      <c r="E84" s="222" t="s">
        <v>22</v>
      </c>
      <c r="F84" s="215" t="s">
        <v>790</v>
      </c>
      <c r="G84" s="219">
        <f>'2-OD'!C24</f>
        <v>0</v>
      </c>
    </row>
    <row r="85" spans="1:7" ht="15.75">
      <c r="A85" s="214" t="str">
        <f t="shared" si="9"/>
        <v>Expat Macedonia MBI10 UCITS ETF</v>
      </c>
      <c r="B85" s="215" t="str">
        <f t="shared" si="10"/>
        <v>05-1650</v>
      </c>
      <c r="C85" s="216">
        <f t="shared" si="11"/>
        <v>44926</v>
      </c>
      <c r="D85" s="220" t="s">
        <v>767</v>
      </c>
      <c r="E85" s="223" t="s">
        <v>23</v>
      </c>
      <c r="F85" s="215" t="s">
        <v>790</v>
      </c>
      <c r="G85" s="219">
        <f>'2-OD'!C25</f>
        <v>65083</v>
      </c>
    </row>
    <row r="86" spans="1:7" ht="15.75">
      <c r="A86" s="214" t="str">
        <f t="shared" si="9"/>
        <v>Expat Macedonia MBI10 UCITS ETF</v>
      </c>
      <c r="B86" s="215" t="str">
        <f t="shared" si="10"/>
        <v>05-1650</v>
      </c>
      <c r="C86" s="216">
        <f t="shared" si="11"/>
        <v>44926</v>
      </c>
      <c r="D86" s="220" t="s">
        <v>768</v>
      </c>
      <c r="E86" s="224" t="s">
        <v>122</v>
      </c>
      <c r="F86" s="215" t="s">
        <v>790</v>
      </c>
      <c r="G86" s="219">
        <f>'2-OD'!C26</f>
        <v>267224</v>
      </c>
    </row>
    <row r="87" spans="1:7" ht="15.75">
      <c r="A87" s="214" t="str">
        <f t="shared" si="9"/>
        <v>Expat Macedonia MBI10 UCITS ETF</v>
      </c>
      <c r="B87" s="215" t="str">
        <f t="shared" si="10"/>
        <v>05-1650</v>
      </c>
      <c r="C87" s="216">
        <f t="shared" si="11"/>
        <v>44926</v>
      </c>
      <c r="D87" s="220" t="s">
        <v>769</v>
      </c>
      <c r="E87" s="224" t="s">
        <v>786</v>
      </c>
      <c r="F87" s="215" t="s">
        <v>790</v>
      </c>
      <c r="G87" s="219">
        <f>'2-OD'!C27</f>
        <v>0</v>
      </c>
    </row>
    <row r="88" spans="1:7" ht="15.75">
      <c r="A88" s="214" t="str">
        <f t="shared" si="9"/>
        <v>Expat Macedonia MBI10 UCITS ETF</v>
      </c>
      <c r="B88" s="215" t="str">
        <f t="shared" si="10"/>
        <v>05-1650</v>
      </c>
      <c r="C88" s="216">
        <f t="shared" si="11"/>
        <v>44926</v>
      </c>
      <c r="D88" s="220" t="s">
        <v>770</v>
      </c>
      <c r="E88" s="224" t="s">
        <v>123</v>
      </c>
      <c r="F88" s="215" t="s">
        <v>790</v>
      </c>
      <c r="G88" s="219">
        <f>'2-OD'!C28</f>
        <v>0</v>
      </c>
    </row>
    <row r="89" spans="1:7" ht="15.75">
      <c r="A89" s="214" t="str">
        <f t="shared" si="9"/>
        <v>Expat Macedonia MBI10 UCITS ETF</v>
      </c>
      <c r="B89" s="215" t="str">
        <f t="shared" si="10"/>
        <v>05-1650</v>
      </c>
      <c r="C89" s="216">
        <f t="shared" si="11"/>
        <v>44926</v>
      </c>
      <c r="D89" s="220" t="s">
        <v>771</v>
      </c>
      <c r="E89" s="224" t="s">
        <v>124</v>
      </c>
      <c r="F89" s="215" t="s">
        <v>790</v>
      </c>
      <c r="G89" s="219">
        <f>'2-OD'!C29</f>
        <v>0</v>
      </c>
    </row>
    <row r="90" spans="1:7" ht="15.75">
      <c r="A90" s="214" t="str">
        <f t="shared" si="9"/>
        <v>Expat Macedonia MBI10 UCITS ETF</v>
      </c>
      <c r="B90" s="215" t="str">
        <f t="shared" si="10"/>
        <v>05-1650</v>
      </c>
      <c r="C90" s="216">
        <f t="shared" si="11"/>
        <v>44926</v>
      </c>
      <c r="D90" s="220" t="s">
        <v>772</v>
      </c>
      <c r="E90" s="224" t="s">
        <v>788</v>
      </c>
      <c r="F90" s="215" t="s">
        <v>790</v>
      </c>
      <c r="G90" s="219">
        <f>'2-OD'!C30</f>
        <v>267224</v>
      </c>
    </row>
    <row r="91" spans="1:7" ht="15.75">
      <c r="A91" s="225" t="str">
        <f t="shared" si="9"/>
        <v>Expat Macedonia MBI10 UCITS ETF</v>
      </c>
      <c r="B91" s="226" t="str">
        <f t="shared" si="10"/>
        <v>05-1650</v>
      </c>
      <c r="C91" s="227">
        <f t="shared" si="11"/>
        <v>44926</v>
      </c>
      <c r="D91" s="228"/>
      <c r="E91" s="229" t="s">
        <v>17</v>
      </c>
      <c r="F91" s="226" t="s">
        <v>791</v>
      </c>
      <c r="G91" s="230">
        <f>'2-OD'!G10</f>
        <v>0</v>
      </c>
    </row>
    <row r="92" spans="1:7" ht="15.75">
      <c r="A92" s="225" t="str">
        <f t="shared" si="9"/>
        <v>Expat Macedonia MBI10 UCITS ETF</v>
      </c>
      <c r="B92" s="226" t="str">
        <f t="shared" si="10"/>
        <v>05-1650</v>
      </c>
      <c r="C92" s="227">
        <f t="shared" si="11"/>
        <v>44926</v>
      </c>
      <c r="D92" s="231"/>
      <c r="E92" s="232" t="s">
        <v>37</v>
      </c>
      <c r="F92" s="226" t="s">
        <v>791</v>
      </c>
      <c r="G92" s="230">
        <f>'2-OD'!G11</f>
        <v>0</v>
      </c>
    </row>
    <row r="93" spans="1:7" ht="15.75">
      <c r="A93" s="225" t="str">
        <f t="shared" si="9"/>
        <v>Expat Macedonia MBI10 UCITS ETF</v>
      </c>
      <c r="B93" s="226" t="str">
        <f t="shared" si="10"/>
        <v>05-1650</v>
      </c>
      <c r="C93" s="227">
        <f t="shared" si="11"/>
        <v>44926</v>
      </c>
      <c r="D93" s="228" t="s">
        <v>773</v>
      </c>
      <c r="E93" s="233" t="s">
        <v>38</v>
      </c>
      <c r="F93" s="226" t="s">
        <v>791</v>
      </c>
      <c r="G93" s="230">
        <f>'2-OD'!G12</f>
        <v>11102</v>
      </c>
    </row>
    <row r="94" spans="1:7" ht="31.5">
      <c r="A94" s="225" t="str">
        <f t="shared" si="9"/>
        <v>Expat Macedonia MBI10 UCITS ETF</v>
      </c>
      <c r="B94" s="226" t="str">
        <f t="shared" si="10"/>
        <v>05-1650</v>
      </c>
      <c r="C94" s="227">
        <f t="shared" si="11"/>
        <v>44926</v>
      </c>
      <c r="D94" s="228" t="s">
        <v>774</v>
      </c>
      <c r="E94" s="233" t="s">
        <v>889</v>
      </c>
      <c r="F94" s="226" t="s">
        <v>791</v>
      </c>
      <c r="G94" s="230">
        <f>'2-OD'!G13</f>
        <v>19</v>
      </c>
    </row>
    <row r="95" spans="1:7" ht="31.5">
      <c r="A95" s="225" t="str">
        <f t="shared" si="9"/>
        <v>Expat Macedonia MBI10 UCITS ETF</v>
      </c>
      <c r="B95" s="226" t="str">
        <f t="shared" si="10"/>
        <v>05-1650</v>
      </c>
      <c r="C95" s="227">
        <f t="shared" si="11"/>
        <v>44926</v>
      </c>
      <c r="D95" s="228" t="s">
        <v>775</v>
      </c>
      <c r="E95" s="233" t="s">
        <v>890</v>
      </c>
      <c r="F95" s="226" t="s">
        <v>791</v>
      </c>
      <c r="G95" s="230">
        <f>'2-OD'!G14</f>
        <v>0</v>
      </c>
    </row>
    <row r="96" spans="1:7" ht="15.75">
      <c r="A96" s="225" t="str">
        <f t="shared" si="9"/>
        <v>Expat Macedonia MBI10 UCITS ETF</v>
      </c>
      <c r="B96" s="226" t="str">
        <f t="shared" si="10"/>
        <v>05-1650</v>
      </c>
      <c r="C96" s="227">
        <f t="shared" si="11"/>
        <v>44926</v>
      </c>
      <c r="D96" s="228" t="s">
        <v>776</v>
      </c>
      <c r="E96" s="233" t="s">
        <v>891</v>
      </c>
      <c r="F96" s="226" t="s">
        <v>791</v>
      </c>
      <c r="G96" s="230">
        <f>'2-OD'!G15</f>
        <v>169711</v>
      </c>
    </row>
    <row r="97" spans="1:7" ht="15.75">
      <c r="A97" s="225" t="str">
        <f t="shared" si="9"/>
        <v>Expat Macedonia MBI10 UCITS ETF</v>
      </c>
      <c r="B97" s="226" t="str">
        <f t="shared" si="10"/>
        <v>05-1650</v>
      </c>
      <c r="C97" s="227">
        <f t="shared" si="11"/>
        <v>44926</v>
      </c>
      <c r="D97" s="228" t="s">
        <v>777</v>
      </c>
      <c r="E97" s="234" t="s">
        <v>892</v>
      </c>
      <c r="F97" s="226" t="s">
        <v>791</v>
      </c>
      <c r="G97" s="230">
        <f>'2-OD'!G16</f>
        <v>0</v>
      </c>
    </row>
    <row r="98" spans="1:7" ht="15.75">
      <c r="A98" s="225" t="str">
        <f t="shared" si="9"/>
        <v>Expat Macedonia MBI10 UCITS ETF</v>
      </c>
      <c r="B98" s="226" t="str">
        <f t="shared" si="10"/>
        <v>05-1650</v>
      </c>
      <c r="C98" s="227">
        <f t="shared" si="11"/>
        <v>44926</v>
      </c>
      <c r="D98" s="228" t="s">
        <v>778</v>
      </c>
      <c r="E98" s="233" t="s">
        <v>893</v>
      </c>
      <c r="F98" s="226" t="s">
        <v>791</v>
      </c>
      <c r="G98" s="230">
        <f>'2-OD'!G17</f>
        <v>0</v>
      </c>
    </row>
    <row r="99" spans="1:7" ht="15.75">
      <c r="A99" s="225" t="str">
        <f t="shared" si="9"/>
        <v>Expat Macedonia MBI10 UCITS ETF</v>
      </c>
      <c r="B99" s="226" t="str">
        <f t="shared" si="10"/>
        <v>05-1650</v>
      </c>
      <c r="C99" s="227">
        <f t="shared" si="11"/>
        <v>44926</v>
      </c>
      <c r="D99" s="231" t="s">
        <v>779</v>
      </c>
      <c r="E99" s="235" t="s">
        <v>20</v>
      </c>
      <c r="F99" s="226" t="s">
        <v>791</v>
      </c>
      <c r="G99" s="230">
        <f>'2-OD'!G18</f>
        <v>180832</v>
      </c>
    </row>
    <row r="100" spans="1:7" ht="15.75">
      <c r="A100" s="225" t="str">
        <f t="shared" si="9"/>
        <v>Expat Macedonia MBI10 UCITS ETF</v>
      </c>
      <c r="B100" s="226" t="str">
        <f t="shared" si="10"/>
        <v>05-1650</v>
      </c>
      <c r="C100" s="227">
        <f t="shared" si="11"/>
        <v>44926</v>
      </c>
      <c r="D100" s="231"/>
      <c r="E100" s="236" t="s">
        <v>39</v>
      </c>
      <c r="F100" s="226" t="s">
        <v>791</v>
      </c>
      <c r="G100" s="230">
        <f>'2-OD'!G19</f>
        <v>0</v>
      </c>
    </row>
    <row r="101" spans="1:7" ht="15.75">
      <c r="A101" s="225" t="str">
        <f t="shared" si="9"/>
        <v>Expat Macedonia MBI10 UCITS ETF</v>
      </c>
      <c r="B101" s="226" t="str">
        <f t="shared" si="10"/>
        <v>05-1650</v>
      </c>
      <c r="C101" s="227">
        <f t="shared" si="11"/>
        <v>44926</v>
      </c>
      <c r="D101" s="231" t="s">
        <v>780</v>
      </c>
      <c r="E101" s="235" t="s">
        <v>23</v>
      </c>
      <c r="F101" s="226" t="s">
        <v>791</v>
      </c>
      <c r="G101" s="230">
        <f>'2-OD'!G25</f>
        <v>0</v>
      </c>
    </row>
    <row r="102" spans="1:7" ht="15.75">
      <c r="A102" s="225" t="str">
        <f t="shared" si="9"/>
        <v>Expat Macedonia MBI10 UCITS ETF</v>
      </c>
      <c r="B102" s="226" t="str">
        <f t="shared" si="10"/>
        <v>05-1650</v>
      </c>
      <c r="C102" s="227">
        <f t="shared" si="11"/>
        <v>44926</v>
      </c>
      <c r="D102" s="231" t="s">
        <v>781</v>
      </c>
      <c r="E102" s="236" t="s">
        <v>40</v>
      </c>
      <c r="F102" s="226" t="s">
        <v>791</v>
      </c>
      <c r="G102" s="230">
        <f>'2-OD'!G26</f>
        <v>180832</v>
      </c>
    </row>
    <row r="103" spans="1:7" ht="15.75">
      <c r="A103" s="225" t="str">
        <f t="shared" si="9"/>
        <v>Expat Macedonia MBI10 UCITS ETF</v>
      </c>
      <c r="B103" s="226" t="str">
        <f t="shared" si="10"/>
        <v>05-1650</v>
      </c>
      <c r="C103" s="227">
        <f t="shared" si="11"/>
        <v>44926</v>
      </c>
      <c r="D103" s="231" t="s">
        <v>782</v>
      </c>
      <c r="E103" s="236" t="s">
        <v>787</v>
      </c>
      <c r="F103" s="226" t="s">
        <v>791</v>
      </c>
      <c r="G103" s="230">
        <f>'2-OD'!G27</f>
        <v>86392</v>
      </c>
    </row>
    <row r="104" spans="1:7" ht="15.75">
      <c r="A104" s="225" t="str">
        <f t="shared" si="9"/>
        <v>Expat Macedonia MBI10 UCITS ETF</v>
      </c>
      <c r="B104" s="226" t="str">
        <f t="shared" si="10"/>
        <v>05-1650</v>
      </c>
      <c r="C104" s="227">
        <f t="shared" si="11"/>
        <v>44926</v>
      </c>
      <c r="D104" s="231"/>
      <c r="E104" s="236"/>
      <c r="F104" s="226" t="s">
        <v>791</v>
      </c>
      <c r="G104" s="230">
        <f>'2-OD'!G28</f>
        <v>0</v>
      </c>
    </row>
    <row r="105" spans="1:7" ht="15.75">
      <c r="A105" s="225" t="str">
        <f t="shared" si="9"/>
        <v>Expat Macedonia MBI10 UCITS ETF</v>
      </c>
      <c r="B105" s="226" t="str">
        <f t="shared" si="10"/>
        <v>05-1650</v>
      </c>
      <c r="C105" s="227">
        <f t="shared" si="11"/>
        <v>44926</v>
      </c>
      <c r="D105" s="231" t="s">
        <v>783</v>
      </c>
      <c r="E105" s="236" t="s">
        <v>125</v>
      </c>
      <c r="F105" s="226" t="s">
        <v>791</v>
      </c>
      <c r="G105" s="230">
        <f>'2-OD'!G29</f>
        <v>86392</v>
      </c>
    </row>
    <row r="106" spans="1:7" ht="15.75">
      <c r="A106" s="225" t="str">
        <f t="shared" si="9"/>
        <v>Expat Macedonia MBI10 UCITS ETF</v>
      </c>
      <c r="B106" s="226" t="str">
        <f t="shared" si="10"/>
        <v>05-1650</v>
      </c>
      <c r="C106" s="227">
        <f t="shared" si="11"/>
        <v>44926</v>
      </c>
      <c r="D106" s="231" t="s">
        <v>784</v>
      </c>
      <c r="E106" s="236" t="s">
        <v>789</v>
      </c>
      <c r="F106" s="226" t="s">
        <v>791</v>
      </c>
      <c r="G106" s="230">
        <f>'2-OD'!G30</f>
        <v>267224</v>
      </c>
    </row>
    <row r="107" spans="1:7" ht="15.75">
      <c r="A107" s="237" t="str">
        <f t="shared" si="9"/>
        <v>Expat Macedonia MBI10 UCITS ETF</v>
      </c>
      <c r="B107" s="238" t="str">
        <f t="shared" si="10"/>
        <v>05-1650</v>
      </c>
      <c r="C107" s="239">
        <f t="shared" si="11"/>
        <v>44926</v>
      </c>
      <c r="D107" s="240"/>
      <c r="E107" s="241" t="s">
        <v>920</v>
      </c>
      <c r="F107" s="238" t="s">
        <v>1273</v>
      </c>
      <c r="G107" s="242">
        <f>'3-OPP'!E12</f>
        <v>0</v>
      </c>
    </row>
    <row r="108" spans="1:7" ht="31.5">
      <c r="A108" s="237" t="str">
        <f t="shared" si="9"/>
        <v>Expat Macedonia MBI10 UCITS ETF</v>
      </c>
      <c r="B108" s="238" t="str">
        <f t="shared" si="10"/>
        <v>05-1650</v>
      </c>
      <c r="C108" s="239">
        <f t="shared" si="11"/>
        <v>44926</v>
      </c>
      <c r="D108" s="240" t="s">
        <v>792</v>
      </c>
      <c r="E108" s="243" t="s">
        <v>921</v>
      </c>
      <c r="F108" s="238" t="s">
        <v>1273</v>
      </c>
      <c r="G108" s="242">
        <f>'3-OPP'!E13</f>
        <v>45730</v>
      </c>
    </row>
    <row r="109" spans="1:7" ht="31.5">
      <c r="A109" s="237" t="str">
        <f t="shared" si="9"/>
        <v>Expat Macedonia MBI10 UCITS ETF</v>
      </c>
      <c r="B109" s="238" t="str">
        <f t="shared" si="10"/>
        <v>05-1650</v>
      </c>
      <c r="C109" s="239">
        <f t="shared" si="11"/>
        <v>44926</v>
      </c>
      <c r="D109" s="240" t="s">
        <v>793</v>
      </c>
      <c r="E109" s="243" t="s">
        <v>897</v>
      </c>
      <c r="F109" s="238" t="s">
        <v>1273</v>
      </c>
      <c r="G109" s="242">
        <f>'3-OPP'!E14</f>
        <v>0</v>
      </c>
    </row>
    <row r="110" spans="1:7" ht="15.75">
      <c r="A110" s="237" t="str">
        <f aca="true" t="shared" si="12" ref="A110:A141">dfName</f>
        <v>Expat Macedonia MBI10 UCITS ETF</v>
      </c>
      <c r="B110" s="238" t="str">
        <f aca="true" t="shared" si="13" ref="B110:B141">dfRG</f>
        <v>05-1650</v>
      </c>
      <c r="C110" s="239">
        <f aca="true" t="shared" si="14" ref="C110:C141">EndDate</f>
        <v>44926</v>
      </c>
      <c r="D110" s="240" t="s">
        <v>794</v>
      </c>
      <c r="E110" s="244" t="s">
        <v>63</v>
      </c>
      <c r="F110" s="238" t="s">
        <v>1273</v>
      </c>
      <c r="G110" s="242">
        <f>'3-OPP'!E15</f>
        <v>0</v>
      </c>
    </row>
    <row r="111" spans="1:7" ht="15.75">
      <c r="A111" s="237" t="str">
        <f t="shared" si="12"/>
        <v>Expat Macedonia MBI10 UCITS ETF</v>
      </c>
      <c r="B111" s="238" t="str">
        <f t="shared" si="13"/>
        <v>05-1650</v>
      </c>
      <c r="C111" s="239">
        <f t="shared" si="14"/>
        <v>44926</v>
      </c>
      <c r="D111" s="240" t="s">
        <v>795</v>
      </c>
      <c r="E111" s="245" t="s">
        <v>898</v>
      </c>
      <c r="F111" s="238" t="s">
        <v>1273</v>
      </c>
      <c r="G111" s="242">
        <f>'3-OPP'!E16</f>
        <v>0</v>
      </c>
    </row>
    <row r="112" spans="1:7" ht="15.75">
      <c r="A112" s="237" t="str">
        <f t="shared" si="12"/>
        <v>Expat Macedonia MBI10 UCITS ETF</v>
      </c>
      <c r="B112" s="238" t="str">
        <f t="shared" si="13"/>
        <v>05-1650</v>
      </c>
      <c r="C112" s="239">
        <f t="shared" si="14"/>
        <v>44926</v>
      </c>
      <c r="D112" s="240" t="s">
        <v>796</v>
      </c>
      <c r="E112" s="245" t="s">
        <v>922</v>
      </c>
      <c r="F112" s="238" t="s">
        <v>1273</v>
      </c>
      <c r="G112" s="242">
        <f>'3-OPP'!E17</f>
        <v>0</v>
      </c>
    </row>
    <row r="113" spans="1:7" ht="15.75">
      <c r="A113" s="237" t="str">
        <f t="shared" si="12"/>
        <v>Expat Macedonia MBI10 UCITS ETF</v>
      </c>
      <c r="B113" s="238" t="str">
        <f t="shared" si="13"/>
        <v>05-1650</v>
      </c>
      <c r="C113" s="239">
        <f t="shared" si="14"/>
        <v>44926</v>
      </c>
      <c r="D113" s="240" t="s">
        <v>797</v>
      </c>
      <c r="E113" s="243" t="s">
        <v>918</v>
      </c>
      <c r="F113" s="238" t="s">
        <v>1273</v>
      </c>
      <c r="G113" s="242">
        <f>'3-OPP'!E18</f>
        <v>-65083</v>
      </c>
    </row>
    <row r="114" spans="1:7" ht="31.5">
      <c r="A114" s="237" t="str">
        <f t="shared" si="12"/>
        <v>Expat Macedonia MBI10 UCITS ETF</v>
      </c>
      <c r="B114" s="238" t="str">
        <f t="shared" si="13"/>
        <v>05-1650</v>
      </c>
      <c r="C114" s="239">
        <f t="shared" si="14"/>
        <v>44926</v>
      </c>
      <c r="D114" s="246" t="s">
        <v>798</v>
      </c>
      <c r="E114" s="241" t="s">
        <v>919</v>
      </c>
      <c r="F114" s="238" t="s">
        <v>1273</v>
      </c>
      <c r="G114" s="242">
        <f>'3-OPP'!E19</f>
        <v>-19353</v>
      </c>
    </row>
    <row r="115" spans="1:7" ht="15.75">
      <c r="A115" s="237" t="str">
        <f t="shared" si="12"/>
        <v>Expat Macedonia MBI10 UCITS ETF</v>
      </c>
      <c r="B115" s="238" t="str">
        <f t="shared" si="13"/>
        <v>05-1650</v>
      </c>
      <c r="C115" s="239">
        <f t="shared" si="14"/>
        <v>44926</v>
      </c>
      <c r="D115" s="240"/>
      <c r="E115" s="241" t="s">
        <v>101</v>
      </c>
      <c r="F115" s="238" t="s">
        <v>1273</v>
      </c>
      <c r="G115" s="242">
        <f>'3-OPP'!E20</f>
        <v>0</v>
      </c>
    </row>
    <row r="116" spans="1:7" ht="31.5">
      <c r="A116" s="237" t="str">
        <f t="shared" si="12"/>
        <v>Expat Macedonia MBI10 UCITS ETF</v>
      </c>
      <c r="B116" s="238" t="str">
        <f t="shared" si="13"/>
        <v>05-1650</v>
      </c>
      <c r="C116" s="239">
        <f t="shared" si="14"/>
        <v>44926</v>
      </c>
      <c r="D116" s="240" t="s">
        <v>799</v>
      </c>
      <c r="E116" s="243" t="s">
        <v>899</v>
      </c>
      <c r="F116" s="238" t="s">
        <v>1273</v>
      </c>
      <c r="G116" s="242">
        <f>'3-OPP'!E21</f>
        <v>-14</v>
      </c>
    </row>
    <row r="117" spans="1:7" ht="31.5">
      <c r="A117" s="237" t="str">
        <f t="shared" si="12"/>
        <v>Expat Macedonia MBI10 UCITS ETF</v>
      </c>
      <c r="B117" s="238" t="str">
        <f t="shared" si="13"/>
        <v>05-1650</v>
      </c>
      <c r="C117" s="239">
        <f t="shared" si="14"/>
        <v>44926</v>
      </c>
      <c r="D117" s="240" t="s">
        <v>800</v>
      </c>
      <c r="E117" s="243" t="s">
        <v>900</v>
      </c>
      <c r="F117" s="238" t="s">
        <v>1273</v>
      </c>
      <c r="G117" s="242">
        <f>'3-OPP'!E22</f>
        <v>0</v>
      </c>
    </row>
    <row r="118" spans="1:7" ht="15.75">
      <c r="A118" s="237" t="str">
        <f t="shared" si="12"/>
        <v>Expat Macedonia MBI10 UCITS ETF</v>
      </c>
      <c r="B118" s="238" t="str">
        <f t="shared" si="13"/>
        <v>05-1650</v>
      </c>
      <c r="C118" s="239">
        <f t="shared" si="14"/>
        <v>44926</v>
      </c>
      <c r="D118" s="240" t="s">
        <v>801</v>
      </c>
      <c r="E118" s="243" t="s">
        <v>901</v>
      </c>
      <c r="F118" s="238" t="s">
        <v>1273</v>
      </c>
      <c r="G118" s="242">
        <f>'3-OPP'!E23</f>
        <v>-1710</v>
      </c>
    </row>
    <row r="119" spans="1:7" ht="15.75">
      <c r="A119" s="237" t="str">
        <f t="shared" si="12"/>
        <v>Expat Macedonia MBI10 UCITS ETF</v>
      </c>
      <c r="B119" s="238" t="str">
        <f t="shared" si="13"/>
        <v>05-1650</v>
      </c>
      <c r="C119" s="239">
        <f t="shared" si="14"/>
        <v>44926</v>
      </c>
      <c r="D119" s="240" t="s">
        <v>802</v>
      </c>
      <c r="E119" s="243" t="s">
        <v>902</v>
      </c>
      <c r="F119" s="238" t="s">
        <v>1273</v>
      </c>
      <c r="G119" s="242">
        <f>'3-OPP'!E24</f>
        <v>11071</v>
      </c>
    </row>
    <row r="120" spans="1:7" ht="15.75">
      <c r="A120" s="237" t="str">
        <f t="shared" si="12"/>
        <v>Expat Macedonia MBI10 UCITS ETF</v>
      </c>
      <c r="B120" s="238" t="str">
        <f t="shared" si="13"/>
        <v>05-1650</v>
      </c>
      <c r="C120" s="239">
        <f t="shared" si="14"/>
        <v>44926</v>
      </c>
      <c r="D120" s="240" t="s">
        <v>803</v>
      </c>
      <c r="E120" s="245" t="s">
        <v>903</v>
      </c>
      <c r="F120" s="238" t="s">
        <v>1273</v>
      </c>
      <c r="G120" s="242">
        <f>'3-OPP'!E25</f>
        <v>-4004</v>
      </c>
    </row>
    <row r="121" spans="1:7" ht="15.75">
      <c r="A121" s="237" t="str">
        <f t="shared" si="12"/>
        <v>Expat Macedonia MBI10 UCITS ETF</v>
      </c>
      <c r="B121" s="238" t="str">
        <f t="shared" si="13"/>
        <v>05-1650</v>
      </c>
      <c r="C121" s="239">
        <f t="shared" si="14"/>
        <v>44926</v>
      </c>
      <c r="D121" s="240" t="s">
        <v>804</v>
      </c>
      <c r="E121" s="245" t="s">
        <v>904</v>
      </c>
      <c r="F121" s="238" t="s">
        <v>1273</v>
      </c>
      <c r="G121" s="242">
        <f>'3-OPP'!E26</f>
        <v>-3508</v>
      </c>
    </row>
    <row r="122" spans="1:7" ht="15.75">
      <c r="A122" s="237" t="str">
        <f t="shared" si="12"/>
        <v>Expat Macedonia MBI10 UCITS ETF</v>
      </c>
      <c r="B122" s="238" t="str">
        <f t="shared" si="13"/>
        <v>05-1650</v>
      </c>
      <c r="C122" s="239">
        <f t="shared" si="14"/>
        <v>44926</v>
      </c>
      <c r="D122" s="240" t="s">
        <v>805</v>
      </c>
      <c r="E122" s="245" t="s">
        <v>905</v>
      </c>
      <c r="F122" s="238" t="s">
        <v>1273</v>
      </c>
      <c r="G122" s="242">
        <f>'3-OPP'!E27</f>
        <v>-684</v>
      </c>
    </row>
    <row r="123" spans="1:7" ht="15.75">
      <c r="A123" s="237" t="str">
        <f t="shared" si="12"/>
        <v>Expat Macedonia MBI10 UCITS ETF</v>
      </c>
      <c r="B123" s="238" t="str">
        <f t="shared" si="13"/>
        <v>05-1650</v>
      </c>
      <c r="C123" s="239">
        <f t="shared" si="14"/>
        <v>44926</v>
      </c>
      <c r="D123" s="240" t="s">
        <v>806</v>
      </c>
      <c r="E123" s="243" t="s">
        <v>906</v>
      </c>
      <c r="F123" s="238" t="s">
        <v>1273</v>
      </c>
      <c r="G123" s="242">
        <f>'3-OPP'!E28</f>
        <v>-8</v>
      </c>
    </row>
    <row r="124" spans="1:7" ht="31.5">
      <c r="A124" s="237" t="str">
        <f t="shared" si="12"/>
        <v>Expat Macedonia MBI10 UCITS ETF</v>
      </c>
      <c r="B124" s="238" t="str">
        <f t="shared" si="13"/>
        <v>05-1650</v>
      </c>
      <c r="C124" s="239">
        <f t="shared" si="14"/>
        <v>44926</v>
      </c>
      <c r="D124" s="246" t="s">
        <v>807</v>
      </c>
      <c r="E124" s="241" t="s">
        <v>94</v>
      </c>
      <c r="F124" s="238" t="s">
        <v>1273</v>
      </c>
      <c r="G124" s="242">
        <f>'3-OPP'!E29</f>
        <v>1143</v>
      </c>
    </row>
    <row r="125" spans="1:7" ht="15.75">
      <c r="A125" s="237" t="str">
        <f t="shared" si="12"/>
        <v>Expat Macedonia MBI10 UCITS ETF</v>
      </c>
      <c r="B125" s="238" t="str">
        <f t="shared" si="13"/>
        <v>05-1650</v>
      </c>
      <c r="C125" s="239">
        <f t="shared" si="14"/>
        <v>44926</v>
      </c>
      <c r="D125" s="240"/>
      <c r="E125" s="241" t="s">
        <v>102</v>
      </c>
      <c r="F125" s="238" t="s">
        <v>1273</v>
      </c>
      <c r="G125" s="242">
        <f>'3-OPP'!E30</f>
        <v>0</v>
      </c>
    </row>
    <row r="126" spans="1:7" ht="15.75">
      <c r="A126" s="237" t="str">
        <f t="shared" si="12"/>
        <v>Expat Macedonia MBI10 UCITS ETF</v>
      </c>
      <c r="B126" s="238" t="str">
        <f t="shared" si="13"/>
        <v>05-1650</v>
      </c>
      <c r="C126" s="239">
        <f t="shared" si="14"/>
        <v>44926</v>
      </c>
      <c r="D126" s="240" t="s">
        <v>808</v>
      </c>
      <c r="E126" s="243" t="s">
        <v>907</v>
      </c>
      <c r="F126" s="238" t="s">
        <v>1273</v>
      </c>
      <c r="G126" s="242">
        <f>'3-OPP'!E31</f>
        <v>0</v>
      </c>
    </row>
    <row r="127" spans="1:7" ht="15.75">
      <c r="A127" s="237" t="str">
        <f t="shared" si="12"/>
        <v>Expat Macedonia MBI10 UCITS ETF</v>
      </c>
      <c r="B127" s="238" t="str">
        <f t="shared" si="13"/>
        <v>05-1650</v>
      </c>
      <c r="C127" s="239">
        <f t="shared" si="14"/>
        <v>44926</v>
      </c>
      <c r="D127" s="240" t="s">
        <v>809</v>
      </c>
      <c r="E127" s="243" t="s">
        <v>908</v>
      </c>
      <c r="F127" s="238" t="s">
        <v>1273</v>
      </c>
      <c r="G127" s="242">
        <f>'3-OPP'!E32</f>
        <v>0</v>
      </c>
    </row>
    <row r="128" spans="1:7" ht="15.75">
      <c r="A128" s="237" t="str">
        <f t="shared" si="12"/>
        <v>Expat Macedonia MBI10 UCITS ETF</v>
      </c>
      <c r="B128" s="238" t="str">
        <f t="shared" si="13"/>
        <v>05-1650</v>
      </c>
      <c r="C128" s="239">
        <f t="shared" si="14"/>
        <v>44926</v>
      </c>
      <c r="D128" s="240" t="s">
        <v>810</v>
      </c>
      <c r="E128" s="243" t="s">
        <v>909</v>
      </c>
      <c r="F128" s="238" t="s">
        <v>1273</v>
      </c>
      <c r="G128" s="242">
        <f>'3-OPP'!E33</f>
        <v>0</v>
      </c>
    </row>
    <row r="129" spans="1:7" ht="15.75">
      <c r="A129" s="237" t="str">
        <f t="shared" si="12"/>
        <v>Expat Macedonia MBI10 UCITS ETF</v>
      </c>
      <c r="B129" s="238" t="str">
        <f t="shared" si="13"/>
        <v>05-1650</v>
      </c>
      <c r="C129" s="239">
        <f t="shared" si="14"/>
        <v>44926</v>
      </c>
      <c r="D129" s="240" t="s">
        <v>811</v>
      </c>
      <c r="E129" s="243" t="s">
        <v>910</v>
      </c>
      <c r="F129" s="238" t="s">
        <v>1273</v>
      </c>
      <c r="G129" s="242">
        <f>'3-OPP'!E34</f>
        <v>0</v>
      </c>
    </row>
    <row r="130" spans="1:7" ht="31.5">
      <c r="A130" s="237" t="str">
        <f t="shared" si="12"/>
        <v>Expat Macedonia MBI10 UCITS ETF</v>
      </c>
      <c r="B130" s="238" t="str">
        <f t="shared" si="13"/>
        <v>05-1650</v>
      </c>
      <c r="C130" s="239">
        <f t="shared" si="14"/>
        <v>44926</v>
      </c>
      <c r="D130" s="240" t="s">
        <v>812</v>
      </c>
      <c r="E130" s="243" t="s">
        <v>911</v>
      </c>
      <c r="F130" s="238" t="s">
        <v>1273</v>
      </c>
      <c r="G130" s="242">
        <f>'3-OPP'!E35</f>
        <v>0</v>
      </c>
    </row>
    <row r="131" spans="1:7" ht="31.5">
      <c r="A131" s="237" t="str">
        <f t="shared" si="12"/>
        <v>Expat Macedonia MBI10 UCITS ETF</v>
      </c>
      <c r="B131" s="238" t="str">
        <f t="shared" si="13"/>
        <v>05-1650</v>
      </c>
      <c r="C131" s="239">
        <f t="shared" si="14"/>
        <v>44926</v>
      </c>
      <c r="D131" s="246" t="s">
        <v>813</v>
      </c>
      <c r="E131" s="241" t="s">
        <v>126</v>
      </c>
      <c r="F131" s="238" t="s">
        <v>1273</v>
      </c>
      <c r="G131" s="242">
        <f>'3-OPP'!E36</f>
        <v>0</v>
      </c>
    </row>
    <row r="132" spans="1:7" ht="31.5">
      <c r="A132" s="237" t="str">
        <f t="shared" si="12"/>
        <v>Expat Macedonia MBI10 UCITS ETF</v>
      </c>
      <c r="B132" s="238" t="str">
        <f t="shared" si="13"/>
        <v>05-1650</v>
      </c>
      <c r="C132" s="239">
        <f t="shared" si="14"/>
        <v>44926</v>
      </c>
      <c r="D132" s="246" t="s">
        <v>814</v>
      </c>
      <c r="E132" s="241" t="s">
        <v>62</v>
      </c>
      <c r="F132" s="238" t="s">
        <v>1273</v>
      </c>
      <c r="G132" s="242">
        <f>'3-OPP'!E37</f>
        <v>-18210</v>
      </c>
    </row>
    <row r="133" spans="1:7" ht="31.5">
      <c r="A133" s="237" t="str">
        <f t="shared" si="12"/>
        <v>Expat Macedonia MBI10 UCITS ETF</v>
      </c>
      <c r="B133" s="238" t="str">
        <f t="shared" si="13"/>
        <v>05-1650</v>
      </c>
      <c r="C133" s="239">
        <f t="shared" si="14"/>
        <v>44926</v>
      </c>
      <c r="D133" s="246" t="s">
        <v>815</v>
      </c>
      <c r="E133" s="241" t="s">
        <v>916</v>
      </c>
      <c r="F133" s="238" t="s">
        <v>1273</v>
      </c>
      <c r="G133" s="242">
        <f>'3-OPP'!E38</f>
        <v>18619</v>
      </c>
    </row>
    <row r="134" spans="1:7" ht="31.5">
      <c r="A134" s="237" t="str">
        <f t="shared" si="12"/>
        <v>Expat Macedonia MBI10 UCITS ETF</v>
      </c>
      <c r="B134" s="238" t="str">
        <f t="shared" si="13"/>
        <v>05-1650</v>
      </c>
      <c r="C134" s="239">
        <f t="shared" si="14"/>
        <v>44926</v>
      </c>
      <c r="D134" s="246" t="s">
        <v>816</v>
      </c>
      <c r="E134" s="241" t="s">
        <v>917</v>
      </c>
      <c r="F134" s="238" t="s">
        <v>1273</v>
      </c>
      <c r="G134" s="242">
        <f>'3-OPP'!E39</f>
        <v>409</v>
      </c>
    </row>
    <row r="135" spans="1:7" ht="15.75">
      <c r="A135" s="237" t="str">
        <f t="shared" si="12"/>
        <v>Expat Macedonia MBI10 UCITS ETF</v>
      </c>
      <c r="B135" s="238" t="str">
        <f t="shared" si="13"/>
        <v>05-1650</v>
      </c>
      <c r="C135" s="239">
        <f t="shared" si="14"/>
        <v>44926</v>
      </c>
      <c r="D135" s="240" t="s">
        <v>817</v>
      </c>
      <c r="E135" s="244" t="s">
        <v>72</v>
      </c>
      <c r="F135" s="238" t="s">
        <v>1273</v>
      </c>
      <c r="G135" s="242">
        <f>'3-OPP'!E40</f>
        <v>409</v>
      </c>
    </row>
    <row r="136" spans="1:7" ht="31.5">
      <c r="A136" s="225" t="str">
        <f t="shared" si="12"/>
        <v>Expat Macedonia MBI10 UCITS ETF</v>
      </c>
      <c r="B136" s="226" t="str">
        <f t="shared" si="13"/>
        <v>05-1650</v>
      </c>
      <c r="C136" s="227">
        <f t="shared" si="14"/>
        <v>44926</v>
      </c>
      <c r="D136" s="247" t="s">
        <v>818</v>
      </c>
      <c r="E136" s="248" t="s">
        <v>76</v>
      </c>
      <c r="F136" s="226" t="s">
        <v>1274</v>
      </c>
      <c r="G136" s="230">
        <f>'4-OSK'!I13</f>
        <v>0</v>
      </c>
    </row>
    <row r="137" spans="1:7" ht="31.5">
      <c r="A137" s="225" t="str">
        <f t="shared" si="12"/>
        <v>Expat Macedonia MBI10 UCITS ETF</v>
      </c>
      <c r="B137" s="226" t="str">
        <f t="shared" si="13"/>
        <v>05-1650</v>
      </c>
      <c r="C137" s="227">
        <f t="shared" si="14"/>
        <v>44926</v>
      </c>
      <c r="D137" s="247" t="s">
        <v>819</v>
      </c>
      <c r="E137" s="248" t="s">
        <v>49</v>
      </c>
      <c r="F137" s="226" t="s">
        <v>1274</v>
      </c>
      <c r="G137" s="230">
        <f>'4-OSK'!I14</f>
        <v>373574</v>
      </c>
    </row>
    <row r="138" spans="1:7" ht="31.5">
      <c r="A138" s="225" t="str">
        <f t="shared" si="12"/>
        <v>Expat Macedonia MBI10 UCITS ETF</v>
      </c>
      <c r="B138" s="226" t="str">
        <f t="shared" si="13"/>
        <v>05-1650</v>
      </c>
      <c r="C138" s="227">
        <f t="shared" si="14"/>
        <v>44926</v>
      </c>
      <c r="D138" s="247" t="s">
        <v>820</v>
      </c>
      <c r="E138" s="248" t="s">
        <v>50</v>
      </c>
      <c r="F138" s="226" t="s">
        <v>1274</v>
      </c>
      <c r="G138" s="230">
        <f>'4-OSK'!I15</f>
        <v>0</v>
      </c>
    </row>
    <row r="139" spans="1:7" ht="31.5">
      <c r="A139" s="225" t="str">
        <f t="shared" si="12"/>
        <v>Expat Macedonia MBI10 UCITS ETF</v>
      </c>
      <c r="B139" s="226" t="str">
        <f t="shared" si="13"/>
        <v>05-1650</v>
      </c>
      <c r="C139" s="227">
        <f t="shared" si="14"/>
        <v>44926</v>
      </c>
      <c r="D139" s="247" t="s">
        <v>821</v>
      </c>
      <c r="E139" s="249" t="s">
        <v>202</v>
      </c>
      <c r="F139" s="226" t="s">
        <v>1274</v>
      </c>
      <c r="G139" s="230">
        <f>'4-OSK'!I16</f>
        <v>0</v>
      </c>
    </row>
    <row r="140" spans="1:7" ht="31.5">
      <c r="A140" s="225" t="str">
        <f t="shared" si="12"/>
        <v>Expat Macedonia MBI10 UCITS ETF</v>
      </c>
      <c r="B140" s="226" t="str">
        <f t="shared" si="13"/>
        <v>05-1650</v>
      </c>
      <c r="C140" s="227">
        <f t="shared" si="14"/>
        <v>44926</v>
      </c>
      <c r="D140" s="247" t="s">
        <v>822</v>
      </c>
      <c r="E140" s="249" t="s">
        <v>912</v>
      </c>
      <c r="F140" s="226" t="s">
        <v>1274</v>
      </c>
      <c r="G140" s="230">
        <f>'4-OSK'!I17</f>
        <v>0</v>
      </c>
    </row>
    <row r="141" spans="1:7" ht="31.5">
      <c r="A141" s="225" t="str">
        <f t="shared" si="12"/>
        <v>Expat Macedonia MBI10 UCITS ETF</v>
      </c>
      <c r="B141" s="226" t="str">
        <f t="shared" si="13"/>
        <v>05-1650</v>
      </c>
      <c r="C141" s="227">
        <f t="shared" si="14"/>
        <v>44926</v>
      </c>
      <c r="D141" s="247" t="s">
        <v>823</v>
      </c>
      <c r="E141" s="248" t="s">
        <v>51</v>
      </c>
      <c r="F141" s="226" t="s">
        <v>1274</v>
      </c>
      <c r="G141" s="230">
        <f>'4-OSK'!I18</f>
        <v>373574</v>
      </c>
    </row>
    <row r="142" spans="1:7" ht="31.5">
      <c r="A142" s="225" t="str">
        <f aca="true" t="shared" si="15" ref="A142:A155">dfName</f>
        <v>Expat Macedonia MBI10 UCITS ETF</v>
      </c>
      <c r="B142" s="226" t="str">
        <f aca="true" t="shared" si="16" ref="B142:B155">dfRG</f>
        <v>05-1650</v>
      </c>
      <c r="C142" s="227">
        <f aca="true" t="shared" si="17" ref="C142:C155">EndDate</f>
        <v>44926</v>
      </c>
      <c r="D142" s="247" t="s">
        <v>824</v>
      </c>
      <c r="E142" s="248" t="s">
        <v>127</v>
      </c>
      <c r="F142" s="226" t="s">
        <v>1274</v>
      </c>
      <c r="G142" s="230">
        <f>'4-OSK'!I19</f>
        <v>45729</v>
      </c>
    </row>
    <row r="143" spans="1:7" ht="31.5">
      <c r="A143" s="225" t="str">
        <f t="shared" si="15"/>
        <v>Expat Macedonia MBI10 UCITS ETF</v>
      </c>
      <c r="B143" s="226" t="str">
        <f t="shared" si="16"/>
        <v>05-1650</v>
      </c>
      <c r="C143" s="227">
        <f t="shared" si="17"/>
        <v>44926</v>
      </c>
      <c r="D143" s="247" t="s">
        <v>825</v>
      </c>
      <c r="E143" s="249" t="s">
        <v>203</v>
      </c>
      <c r="F143" s="226" t="s">
        <v>1274</v>
      </c>
      <c r="G143" s="230">
        <f>'4-OSK'!I20</f>
        <v>134657</v>
      </c>
    </row>
    <row r="144" spans="1:7" ht="31.5">
      <c r="A144" s="225" t="str">
        <f t="shared" si="15"/>
        <v>Expat Macedonia MBI10 UCITS ETF</v>
      </c>
      <c r="B144" s="226" t="str">
        <f t="shared" si="16"/>
        <v>05-1650</v>
      </c>
      <c r="C144" s="227">
        <f t="shared" si="17"/>
        <v>44926</v>
      </c>
      <c r="D144" s="247" t="s">
        <v>826</v>
      </c>
      <c r="E144" s="249" t="s">
        <v>204</v>
      </c>
      <c r="F144" s="226" t="s">
        <v>1274</v>
      </c>
      <c r="G144" s="230">
        <f>'4-OSK'!I21</f>
        <v>-88928</v>
      </c>
    </row>
    <row r="145" spans="1:7" ht="31.5">
      <c r="A145" s="225" t="str">
        <f t="shared" si="15"/>
        <v>Expat Macedonia MBI10 UCITS ETF</v>
      </c>
      <c r="B145" s="226" t="str">
        <f t="shared" si="16"/>
        <v>05-1650</v>
      </c>
      <c r="C145" s="227">
        <f t="shared" si="17"/>
        <v>44926</v>
      </c>
      <c r="D145" s="247" t="s">
        <v>827</v>
      </c>
      <c r="E145" s="248" t="s">
        <v>52</v>
      </c>
      <c r="F145" s="226" t="s">
        <v>1274</v>
      </c>
      <c r="G145" s="230">
        <f>'4-OSK'!I22</f>
        <v>-86392</v>
      </c>
    </row>
    <row r="146" spans="1:7" ht="31.5">
      <c r="A146" s="225" t="str">
        <f t="shared" si="15"/>
        <v>Expat Macedonia MBI10 UCITS ETF</v>
      </c>
      <c r="B146" s="226" t="str">
        <f t="shared" si="16"/>
        <v>05-1650</v>
      </c>
      <c r="C146" s="227">
        <f t="shared" si="17"/>
        <v>44926</v>
      </c>
      <c r="D146" s="247" t="s">
        <v>828</v>
      </c>
      <c r="E146" s="249" t="s">
        <v>53</v>
      </c>
      <c r="F146" s="226" t="s">
        <v>1274</v>
      </c>
      <c r="G146" s="230">
        <f>'4-OSK'!I23</f>
        <v>0</v>
      </c>
    </row>
    <row r="147" spans="1:7" ht="31.5">
      <c r="A147" s="225" t="str">
        <f t="shared" si="15"/>
        <v>Expat Macedonia MBI10 UCITS ETF</v>
      </c>
      <c r="B147" s="226" t="str">
        <f t="shared" si="16"/>
        <v>05-1650</v>
      </c>
      <c r="C147" s="227">
        <f t="shared" si="17"/>
        <v>44926</v>
      </c>
      <c r="D147" s="247" t="s">
        <v>829</v>
      </c>
      <c r="E147" s="249" t="s">
        <v>205</v>
      </c>
      <c r="F147" s="226" t="s">
        <v>1274</v>
      </c>
      <c r="G147" s="230">
        <f>'4-OSK'!I24</f>
        <v>0</v>
      </c>
    </row>
    <row r="148" spans="1:7" ht="31.5">
      <c r="A148" s="225" t="str">
        <f t="shared" si="15"/>
        <v>Expat Macedonia MBI10 UCITS ETF</v>
      </c>
      <c r="B148" s="226" t="str">
        <f t="shared" si="16"/>
        <v>05-1650</v>
      </c>
      <c r="C148" s="227">
        <f t="shared" si="17"/>
        <v>44926</v>
      </c>
      <c r="D148" s="247" t="s">
        <v>830</v>
      </c>
      <c r="E148" s="249" t="s">
        <v>206</v>
      </c>
      <c r="F148" s="226" t="s">
        <v>1274</v>
      </c>
      <c r="G148" s="230">
        <f>'4-OSK'!I25</f>
        <v>0</v>
      </c>
    </row>
    <row r="149" spans="1:7" ht="31.5">
      <c r="A149" s="225" t="str">
        <f t="shared" si="15"/>
        <v>Expat Macedonia MBI10 UCITS ETF</v>
      </c>
      <c r="B149" s="226" t="str">
        <f t="shared" si="16"/>
        <v>05-1650</v>
      </c>
      <c r="C149" s="227">
        <f t="shared" si="17"/>
        <v>44926</v>
      </c>
      <c r="D149" s="247" t="s">
        <v>831</v>
      </c>
      <c r="E149" s="249" t="s">
        <v>54</v>
      </c>
      <c r="F149" s="226" t="s">
        <v>1274</v>
      </c>
      <c r="G149" s="230">
        <f>'4-OSK'!I26</f>
        <v>0</v>
      </c>
    </row>
    <row r="150" spans="1:7" ht="31.5">
      <c r="A150" s="225" t="str">
        <f t="shared" si="15"/>
        <v>Expat Macedonia MBI10 UCITS ETF</v>
      </c>
      <c r="B150" s="226" t="str">
        <f t="shared" si="16"/>
        <v>05-1650</v>
      </c>
      <c r="C150" s="227">
        <f t="shared" si="17"/>
        <v>44926</v>
      </c>
      <c r="D150" s="247" t="s">
        <v>832</v>
      </c>
      <c r="E150" s="249" t="s">
        <v>128</v>
      </c>
      <c r="F150" s="226" t="s">
        <v>1274</v>
      </c>
      <c r="G150" s="230">
        <f>'4-OSK'!I27</f>
        <v>0</v>
      </c>
    </row>
    <row r="151" spans="1:7" ht="31.5">
      <c r="A151" s="225" t="str">
        <f t="shared" si="15"/>
        <v>Expat Macedonia MBI10 UCITS ETF</v>
      </c>
      <c r="B151" s="226" t="str">
        <f t="shared" si="16"/>
        <v>05-1650</v>
      </c>
      <c r="C151" s="227">
        <f t="shared" si="17"/>
        <v>44926</v>
      </c>
      <c r="D151" s="247" t="s">
        <v>833</v>
      </c>
      <c r="E151" s="249" t="s">
        <v>913</v>
      </c>
      <c r="F151" s="226" t="s">
        <v>1274</v>
      </c>
      <c r="G151" s="230">
        <f>'4-OSK'!I28</f>
        <v>0</v>
      </c>
    </row>
    <row r="152" spans="1:7" ht="31.5">
      <c r="A152" s="225" t="str">
        <f t="shared" si="15"/>
        <v>Expat Macedonia MBI10 UCITS ETF</v>
      </c>
      <c r="B152" s="226" t="str">
        <f t="shared" si="16"/>
        <v>05-1650</v>
      </c>
      <c r="C152" s="227">
        <f t="shared" si="17"/>
        <v>44926</v>
      </c>
      <c r="D152" s="247" t="s">
        <v>834</v>
      </c>
      <c r="E152" s="249" t="s">
        <v>914</v>
      </c>
      <c r="F152" s="226" t="s">
        <v>1274</v>
      </c>
      <c r="G152" s="230">
        <f>'4-OSK'!I29</f>
        <v>0</v>
      </c>
    </row>
    <row r="153" spans="1:7" ht="31.5">
      <c r="A153" s="225" t="str">
        <f t="shared" si="15"/>
        <v>Expat Macedonia MBI10 UCITS ETF</v>
      </c>
      <c r="B153" s="226" t="str">
        <f t="shared" si="16"/>
        <v>05-1650</v>
      </c>
      <c r="C153" s="227">
        <f t="shared" si="17"/>
        <v>44926</v>
      </c>
      <c r="D153" s="247" t="s">
        <v>835</v>
      </c>
      <c r="E153" s="249" t="s">
        <v>129</v>
      </c>
      <c r="F153" s="226" t="s">
        <v>1274</v>
      </c>
      <c r="G153" s="230">
        <f>'4-OSK'!I30</f>
        <v>0</v>
      </c>
    </row>
    <row r="154" spans="1:7" ht="31.5">
      <c r="A154" s="225" t="str">
        <f t="shared" si="15"/>
        <v>Expat Macedonia MBI10 UCITS ETF</v>
      </c>
      <c r="B154" s="226" t="str">
        <f t="shared" si="16"/>
        <v>05-1650</v>
      </c>
      <c r="C154" s="227">
        <f t="shared" si="17"/>
        <v>44926</v>
      </c>
      <c r="D154" s="247" t="s">
        <v>836</v>
      </c>
      <c r="E154" s="249" t="s">
        <v>913</v>
      </c>
      <c r="F154" s="226" t="s">
        <v>1274</v>
      </c>
      <c r="G154" s="230">
        <f>'4-OSK'!I31</f>
        <v>0</v>
      </c>
    </row>
    <row r="155" spans="1:7" ht="31.5">
      <c r="A155" s="225" t="str">
        <f t="shared" si="15"/>
        <v>Expat Macedonia MBI10 UCITS ETF</v>
      </c>
      <c r="B155" s="226" t="str">
        <f t="shared" si="16"/>
        <v>05-1650</v>
      </c>
      <c r="C155" s="227">
        <f t="shared" si="17"/>
        <v>44926</v>
      </c>
      <c r="D155" s="247" t="s">
        <v>837</v>
      </c>
      <c r="E155" s="249" t="s">
        <v>914</v>
      </c>
      <c r="F155" s="226" t="s">
        <v>1274</v>
      </c>
      <c r="G155" s="230">
        <f>'4-OSK'!I32</f>
        <v>0</v>
      </c>
    </row>
    <row r="156" spans="1:7" ht="31.5">
      <c r="A156" s="225"/>
      <c r="B156" s="226"/>
      <c r="C156" s="227"/>
      <c r="D156" s="247" t="s">
        <v>838</v>
      </c>
      <c r="E156" s="249" t="s">
        <v>96</v>
      </c>
      <c r="F156" s="226" t="s">
        <v>1274</v>
      </c>
      <c r="G156" s="230">
        <f>'4-OSK'!I33</f>
        <v>0</v>
      </c>
    </row>
    <row r="157" spans="1:7" ht="31.5">
      <c r="A157" s="225" t="str">
        <f aca="true" t="shared" si="18" ref="A157:A201">dfName</f>
        <v>Expat Macedonia MBI10 UCITS ETF</v>
      </c>
      <c r="B157" s="226" t="str">
        <f aca="true" t="shared" si="19" ref="B157:B201">dfRG</f>
        <v>05-1650</v>
      </c>
      <c r="C157" s="227">
        <f aca="true" t="shared" si="20" ref="C157:C201">EndDate</f>
        <v>44926</v>
      </c>
      <c r="D157" s="247" t="s">
        <v>827</v>
      </c>
      <c r="E157" s="248" t="s">
        <v>55</v>
      </c>
      <c r="F157" s="226" t="s">
        <v>1274</v>
      </c>
      <c r="G157" s="230">
        <f>'4-OSK'!I34</f>
        <v>332911</v>
      </c>
    </row>
    <row r="158" spans="1:7" ht="31.5">
      <c r="A158" s="225" t="str">
        <f t="shared" si="18"/>
        <v>Expat Macedonia MBI10 UCITS ETF</v>
      </c>
      <c r="B158" s="226" t="str">
        <f t="shared" si="19"/>
        <v>05-1650</v>
      </c>
      <c r="C158" s="227">
        <f t="shared" si="20"/>
        <v>44926</v>
      </c>
      <c r="D158" s="247" t="s">
        <v>839</v>
      </c>
      <c r="E158" s="249" t="s">
        <v>104</v>
      </c>
      <c r="F158" s="226" t="s">
        <v>1274</v>
      </c>
      <c r="G158" s="230">
        <f>'4-OSK'!I35</f>
        <v>0</v>
      </c>
    </row>
    <row r="159" spans="1:7" ht="31.5">
      <c r="A159" s="225" t="str">
        <f t="shared" si="18"/>
        <v>Expat Macedonia MBI10 UCITS ETF</v>
      </c>
      <c r="B159" s="226" t="str">
        <f t="shared" si="19"/>
        <v>05-1650</v>
      </c>
      <c r="C159" s="227">
        <f t="shared" si="20"/>
        <v>44926</v>
      </c>
      <c r="D159" s="247" t="s">
        <v>840</v>
      </c>
      <c r="E159" s="248" t="s">
        <v>56</v>
      </c>
      <c r="F159" s="226" t="s">
        <v>1274</v>
      </c>
      <c r="G159" s="230">
        <f>'4-OSK'!I36</f>
        <v>332911</v>
      </c>
    </row>
    <row r="160" spans="1:7" ht="15.75">
      <c r="A160" s="266" t="str">
        <f t="shared" si="18"/>
        <v>Expat Macedonia MBI10 UCITS ETF</v>
      </c>
      <c r="B160" s="267" t="str">
        <f t="shared" si="19"/>
        <v>05-1650</v>
      </c>
      <c r="C160" s="268">
        <f t="shared" si="20"/>
        <v>44926</v>
      </c>
      <c r="D160" s="348" t="s">
        <v>1301</v>
      </c>
      <c r="E160" s="349" t="s">
        <v>1314</v>
      </c>
      <c r="F160" s="267" t="s">
        <v>1315</v>
      </c>
      <c r="G160" s="363" t="str">
        <f>'5-DI'!D11</f>
        <v>EUR</v>
      </c>
    </row>
    <row r="161" spans="1:7" ht="15.75">
      <c r="A161" s="266" t="str">
        <f t="shared" si="18"/>
        <v>Expat Macedonia MBI10 UCITS ETF</v>
      </c>
      <c r="B161" s="267" t="str">
        <f t="shared" si="19"/>
        <v>05-1650</v>
      </c>
      <c r="C161" s="268">
        <f t="shared" si="20"/>
        <v>44926</v>
      </c>
      <c r="D161" s="348" t="s">
        <v>1302</v>
      </c>
      <c r="E161" s="349" t="s">
        <v>1280</v>
      </c>
      <c r="F161" s="267" t="s">
        <v>1315</v>
      </c>
      <c r="G161" s="364">
        <f>'5-DI'!D12</f>
        <v>100000</v>
      </c>
    </row>
    <row r="162" spans="1:7" ht="15.75">
      <c r="A162" s="266" t="str">
        <f t="shared" si="18"/>
        <v>Expat Macedonia MBI10 UCITS ETF</v>
      </c>
      <c r="B162" s="267" t="str">
        <f t="shared" si="19"/>
        <v>05-1650</v>
      </c>
      <c r="C162" s="268">
        <f t="shared" si="20"/>
        <v>44926</v>
      </c>
      <c r="D162" s="348" t="s">
        <v>1303</v>
      </c>
      <c r="E162" s="350" t="s">
        <v>1279</v>
      </c>
      <c r="F162" s="267" t="s">
        <v>1315</v>
      </c>
      <c r="G162" s="364">
        <f>'5-DI'!D13</f>
        <v>110000</v>
      </c>
    </row>
    <row r="163" spans="1:7" ht="15.75">
      <c r="A163" s="266" t="str">
        <f t="shared" si="18"/>
        <v>Expat Macedonia MBI10 UCITS ETF</v>
      </c>
      <c r="B163" s="267" t="str">
        <f t="shared" si="19"/>
        <v>05-1650</v>
      </c>
      <c r="C163" s="268">
        <f t="shared" si="20"/>
        <v>44926</v>
      </c>
      <c r="D163" s="348" t="s">
        <v>1304</v>
      </c>
      <c r="E163" s="351" t="s">
        <v>1292</v>
      </c>
      <c r="F163" s="267" t="s">
        <v>1315</v>
      </c>
      <c r="G163" s="364">
        <f>'5-DI'!D14</f>
        <v>40000</v>
      </c>
    </row>
    <row r="164" spans="1:7" ht="31.5">
      <c r="A164" s="266" t="str">
        <f t="shared" si="18"/>
        <v>Expat Macedonia MBI10 UCITS ETF</v>
      </c>
      <c r="B164" s="267" t="str">
        <f t="shared" si="19"/>
        <v>05-1650</v>
      </c>
      <c r="C164" s="268">
        <f t="shared" si="20"/>
        <v>44926</v>
      </c>
      <c r="D164" s="348" t="s">
        <v>1305</v>
      </c>
      <c r="E164" s="351" t="s">
        <v>1294</v>
      </c>
      <c r="F164" s="267" t="s">
        <v>1315</v>
      </c>
      <c r="G164" s="365">
        <f>'5-DI'!D15</f>
        <v>134656.94</v>
      </c>
    </row>
    <row r="165" spans="1:7" ht="15.75">
      <c r="A165" s="266" t="str">
        <f t="shared" si="18"/>
        <v>Expat Macedonia MBI10 UCITS ETF</v>
      </c>
      <c r="B165" s="267" t="str">
        <f t="shared" si="19"/>
        <v>05-1650</v>
      </c>
      <c r="C165" s="268">
        <f t="shared" si="20"/>
        <v>44926</v>
      </c>
      <c r="D165" s="348" t="s">
        <v>1306</v>
      </c>
      <c r="E165" s="351" t="s">
        <v>1293</v>
      </c>
      <c r="F165" s="267" t="s">
        <v>1315</v>
      </c>
      <c r="G165" s="364">
        <f>'5-DI'!D16</f>
        <v>30000</v>
      </c>
    </row>
    <row r="166" spans="1:7" ht="31.5">
      <c r="A166" s="266" t="str">
        <f t="shared" si="18"/>
        <v>Expat Macedonia MBI10 UCITS ETF</v>
      </c>
      <c r="B166" s="267" t="str">
        <f t="shared" si="19"/>
        <v>05-1650</v>
      </c>
      <c r="C166" s="268">
        <f t="shared" si="20"/>
        <v>44926</v>
      </c>
      <c r="D166" s="348" t="s">
        <v>1307</v>
      </c>
      <c r="E166" s="351" t="s">
        <v>1295</v>
      </c>
      <c r="F166" s="267" t="s">
        <v>1315</v>
      </c>
      <c r="G166" s="365">
        <f>'5-DI'!D17</f>
        <v>88927.68</v>
      </c>
    </row>
    <row r="167" spans="1:7" ht="31.5">
      <c r="A167" s="266" t="str">
        <f t="shared" si="18"/>
        <v>Expat Macedonia MBI10 UCITS ETF</v>
      </c>
      <c r="B167" s="267" t="str">
        <f t="shared" si="19"/>
        <v>05-1650</v>
      </c>
      <c r="C167" s="268">
        <f t="shared" si="20"/>
        <v>44926</v>
      </c>
      <c r="D167" s="348" t="s">
        <v>1308</v>
      </c>
      <c r="E167" s="351" t="s">
        <v>1296</v>
      </c>
      <c r="F167" s="267" t="s">
        <v>1315</v>
      </c>
      <c r="G167" s="364">
        <f>'5-DI'!D18</f>
        <v>1.9101</v>
      </c>
    </row>
    <row r="168" spans="1:7" ht="31.5">
      <c r="A168" s="266" t="str">
        <f t="shared" si="18"/>
        <v>Expat Macedonia MBI10 UCITS ETF</v>
      </c>
      <c r="B168" s="267" t="str">
        <f t="shared" si="19"/>
        <v>05-1650</v>
      </c>
      <c r="C168" s="268">
        <f t="shared" si="20"/>
        <v>44926</v>
      </c>
      <c r="D168" s="348" t="s">
        <v>1309</v>
      </c>
      <c r="E168" s="351" t="s">
        <v>1297</v>
      </c>
      <c r="F168" s="267" t="s">
        <v>1315</v>
      </c>
      <c r="G168" s="364">
        <f>'5-DI'!D19</f>
        <v>1.5474</v>
      </c>
    </row>
    <row r="169" spans="1:7" ht="15.75">
      <c r="A169" s="266" t="str">
        <f t="shared" si="18"/>
        <v>Expat Macedonia MBI10 UCITS ETF</v>
      </c>
      <c r="B169" s="267" t="str">
        <f t="shared" si="19"/>
        <v>05-1650</v>
      </c>
      <c r="C169" s="268">
        <f t="shared" si="20"/>
        <v>44926</v>
      </c>
      <c r="D169" s="348" t="s">
        <v>1310</v>
      </c>
      <c r="E169" s="351" t="s">
        <v>1342</v>
      </c>
      <c r="F169" s="267" t="s">
        <v>1315</v>
      </c>
      <c r="G169" s="365">
        <f>'5-DI'!D20</f>
        <v>397470.813588</v>
      </c>
    </row>
    <row r="170" spans="1:7" ht="31.5">
      <c r="A170" s="266" t="str">
        <f t="shared" si="18"/>
        <v>Expat Macedonia MBI10 UCITS ETF</v>
      </c>
      <c r="B170" s="267" t="str">
        <f t="shared" si="19"/>
        <v>05-1650</v>
      </c>
      <c r="C170" s="268">
        <f t="shared" si="20"/>
        <v>44926</v>
      </c>
      <c r="D170" s="348" t="s">
        <v>1344</v>
      </c>
      <c r="E170" s="351" t="s">
        <v>1343</v>
      </c>
      <c r="F170" s="267" t="s">
        <v>1315</v>
      </c>
      <c r="G170" s="364">
        <f>'5-DI'!D21</f>
        <v>203223.6</v>
      </c>
    </row>
    <row r="171" spans="1:7" ht="15.75">
      <c r="A171" s="266" t="str">
        <f t="shared" si="18"/>
        <v>Expat Macedonia MBI10 UCITS ETF</v>
      </c>
      <c r="B171" s="267" t="str">
        <f t="shared" si="19"/>
        <v>05-1650</v>
      </c>
      <c r="C171" s="268">
        <f t="shared" si="20"/>
        <v>44926</v>
      </c>
      <c r="D171" s="348" t="s">
        <v>1311</v>
      </c>
      <c r="E171" s="352" t="s">
        <v>1298</v>
      </c>
      <c r="F171" s="267" t="s">
        <v>1315</v>
      </c>
      <c r="G171" s="366">
        <f>'5-DI'!D22</f>
        <v>3978</v>
      </c>
    </row>
    <row r="172" spans="1:7" ht="15.75">
      <c r="A172" s="266" t="str">
        <f t="shared" si="18"/>
        <v>Expat Macedonia MBI10 UCITS ETF</v>
      </c>
      <c r="B172" s="267" t="str">
        <f t="shared" si="19"/>
        <v>05-1650</v>
      </c>
      <c r="C172" s="268">
        <f t="shared" si="20"/>
        <v>44926</v>
      </c>
      <c r="D172" s="348" t="s">
        <v>1313</v>
      </c>
      <c r="E172" s="352" t="s">
        <v>1299</v>
      </c>
      <c r="F172" s="267" t="s">
        <v>1315</v>
      </c>
      <c r="G172" s="366">
        <f>'5-DI'!D23</f>
        <v>4209</v>
      </c>
    </row>
    <row r="173" spans="1:7" ht="15.75">
      <c r="A173" s="266" t="str">
        <f t="shared" si="18"/>
        <v>Expat Macedonia MBI10 UCITS ETF</v>
      </c>
      <c r="B173" s="267" t="str">
        <f t="shared" si="19"/>
        <v>05-1650</v>
      </c>
      <c r="C173" s="268">
        <f t="shared" si="20"/>
        <v>44926</v>
      </c>
      <c r="D173" s="348" t="s">
        <v>1328</v>
      </c>
      <c r="E173" s="352" t="s">
        <v>1300</v>
      </c>
      <c r="F173" s="267" t="s">
        <v>1315</v>
      </c>
      <c r="G173" s="366">
        <f>'5-DI'!D24</f>
        <v>574</v>
      </c>
    </row>
    <row r="174" spans="1:7" ht="15.75">
      <c r="A174" s="266" t="str">
        <f t="shared" si="18"/>
        <v>Expat Macedonia MBI10 UCITS ETF</v>
      </c>
      <c r="B174" s="267" t="str">
        <f t="shared" si="19"/>
        <v>05-1650</v>
      </c>
      <c r="C174" s="268">
        <f t="shared" si="20"/>
        <v>44926</v>
      </c>
      <c r="D174" s="348" t="s">
        <v>1329</v>
      </c>
      <c r="E174" s="352" t="s">
        <v>1324</v>
      </c>
      <c r="F174" s="267" t="s">
        <v>1315</v>
      </c>
      <c r="G174" s="367">
        <f>'5-DI'!D25</f>
        <v>-0.18988534631694667</v>
      </c>
    </row>
    <row r="175" spans="1:7" ht="15.75">
      <c r="A175" s="266" t="str">
        <f t="shared" si="18"/>
        <v>Expat Macedonia MBI10 UCITS ETF</v>
      </c>
      <c r="B175" s="267" t="str">
        <f t="shared" si="19"/>
        <v>05-1650</v>
      </c>
      <c r="C175" s="268">
        <f t="shared" si="20"/>
        <v>44926</v>
      </c>
      <c r="D175" s="348" t="s">
        <v>1330</v>
      </c>
      <c r="E175" s="352" t="s">
        <v>1325</v>
      </c>
      <c r="F175" s="267" t="s">
        <v>1315</v>
      </c>
      <c r="G175" s="367">
        <f>'5-DI'!D26</f>
        <v>0.0929</v>
      </c>
    </row>
    <row r="176" spans="1:7" ht="15.75">
      <c r="A176" s="266" t="str">
        <f t="shared" si="18"/>
        <v>Expat Macedonia MBI10 UCITS ETF</v>
      </c>
      <c r="B176" s="267" t="str">
        <f t="shared" si="19"/>
        <v>05-1650</v>
      </c>
      <c r="C176" s="268">
        <f t="shared" si="20"/>
        <v>44926</v>
      </c>
      <c r="D176" s="348" t="s">
        <v>1331</v>
      </c>
      <c r="E176" s="352" t="s">
        <v>1326</v>
      </c>
      <c r="F176" s="267" t="s">
        <v>1315</v>
      </c>
      <c r="G176" s="367">
        <f>'5-DI'!D27</f>
        <v>-0.18988534631694667</v>
      </c>
    </row>
    <row r="177" spans="1:7" ht="15.75">
      <c r="A177" s="266" t="str">
        <f t="shared" si="18"/>
        <v>Expat Macedonia MBI10 UCITS ETF</v>
      </c>
      <c r="B177" s="267" t="str">
        <f t="shared" si="19"/>
        <v>05-1650</v>
      </c>
      <c r="C177" s="268">
        <f t="shared" si="20"/>
        <v>44926</v>
      </c>
      <c r="D177" s="348" t="s">
        <v>1339</v>
      </c>
      <c r="E177" s="352" t="s">
        <v>1327</v>
      </c>
      <c r="F177" s="267" t="s">
        <v>1315</v>
      </c>
      <c r="G177" s="367">
        <f>'5-DI'!D28</f>
        <v>0.1497</v>
      </c>
    </row>
    <row r="178" spans="1:7" ht="31.5">
      <c r="A178" s="237" t="str">
        <f t="shared" si="18"/>
        <v>Expat Macedonia MBI10 UCITS ETF</v>
      </c>
      <c r="B178" s="238" t="str">
        <f t="shared" si="19"/>
        <v>05-1650</v>
      </c>
      <c r="C178" s="239">
        <f t="shared" si="20"/>
        <v>44926</v>
      </c>
      <c r="D178" s="250" t="s">
        <v>841</v>
      </c>
      <c r="E178" s="251" t="s">
        <v>130</v>
      </c>
      <c r="F178" s="238" t="s">
        <v>1275</v>
      </c>
      <c r="G178" s="242" t="e">
        <f>#REF!</f>
        <v>#REF!</v>
      </c>
    </row>
    <row r="179" spans="1:7" ht="31.5">
      <c r="A179" s="237" t="str">
        <f t="shared" si="18"/>
        <v>Expat Macedonia MBI10 UCITS ETF</v>
      </c>
      <c r="B179" s="238" t="str">
        <f t="shared" si="19"/>
        <v>05-1650</v>
      </c>
      <c r="C179" s="239">
        <f t="shared" si="20"/>
        <v>44926</v>
      </c>
      <c r="D179" s="250" t="s">
        <v>842</v>
      </c>
      <c r="E179" s="252" t="s">
        <v>89</v>
      </c>
      <c r="F179" s="238" t="s">
        <v>1275</v>
      </c>
      <c r="G179" s="242" t="e">
        <f>#REF!</f>
        <v>#REF!</v>
      </c>
    </row>
    <row r="180" spans="1:7" ht="31.5">
      <c r="A180" s="237" t="str">
        <f t="shared" si="18"/>
        <v>Expat Macedonia MBI10 UCITS ETF</v>
      </c>
      <c r="B180" s="238" t="str">
        <f t="shared" si="19"/>
        <v>05-1650</v>
      </c>
      <c r="C180" s="239">
        <f t="shared" si="20"/>
        <v>44926</v>
      </c>
      <c r="D180" s="253" t="s">
        <v>843</v>
      </c>
      <c r="E180" s="254" t="s">
        <v>87</v>
      </c>
      <c r="F180" s="238" t="s">
        <v>1275</v>
      </c>
      <c r="G180" s="242" t="e">
        <f>#REF!</f>
        <v>#REF!</v>
      </c>
    </row>
    <row r="181" spans="1:7" ht="31.5">
      <c r="A181" s="237" t="str">
        <f t="shared" si="18"/>
        <v>Expat Macedonia MBI10 UCITS ETF</v>
      </c>
      <c r="B181" s="238" t="str">
        <f t="shared" si="19"/>
        <v>05-1650</v>
      </c>
      <c r="C181" s="239">
        <f t="shared" si="20"/>
        <v>44926</v>
      </c>
      <c r="D181" s="250" t="s">
        <v>844</v>
      </c>
      <c r="E181" s="252" t="s">
        <v>90</v>
      </c>
      <c r="F181" s="238" t="s">
        <v>1275</v>
      </c>
      <c r="G181" s="242" t="e">
        <f>#REF!</f>
        <v>#REF!</v>
      </c>
    </row>
    <row r="182" spans="1:7" ht="31.5">
      <c r="A182" s="237" t="str">
        <f t="shared" si="18"/>
        <v>Expat Macedonia MBI10 UCITS ETF</v>
      </c>
      <c r="B182" s="238" t="str">
        <f t="shared" si="19"/>
        <v>05-1650</v>
      </c>
      <c r="C182" s="239">
        <f t="shared" si="20"/>
        <v>44926</v>
      </c>
      <c r="D182" s="250" t="s">
        <v>845</v>
      </c>
      <c r="E182" s="252" t="s">
        <v>10</v>
      </c>
      <c r="F182" s="238" t="s">
        <v>1275</v>
      </c>
      <c r="G182" s="242" t="e">
        <f>#REF!</f>
        <v>#REF!</v>
      </c>
    </row>
    <row r="183" spans="1:7" ht="31.5">
      <c r="A183" s="237" t="str">
        <f t="shared" si="18"/>
        <v>Expat Macedonia MBI10 UCITS ETF</v>
      </c>
      <c r="B183" s="238" t="str">
        <f t="shared" si="19"/>
        <v>05-1650</v>
      </c>
      <c r="C183" s="239">
        <f t="shared" si="20"/>
        <v>44926</v>
      </c>
      <c r="D183" s="250" t="s">
        <v>846</v>
      </c>
      <c r="E183" s="251" t="s">
        <v>131</v>
      </c>
      <c r="F183" s="238" t="s">
        <v>1275</v>
      </c>
      <c r="G183" s="242" t="e">
        <f>#REF!</f>
        <v>#REF!</v>
      </c>
    </row>
    <row r="184" spans="1:7" ht="15.75">
      <c r="A184" s="237" t="str">
        <f t="shared" si="18"/>
        <v>Expat Macedonia MBI10 UCITS ETF</v>
      </c>
      <c r="B184" s="238" t="str">
        <f t="shared" si="19"/>
        <v>05-1650</v>
      </c>
      <c r="C184" s="239">
        <f t="shared" si="20"/>
        <v>44926</v>
      </c>
      <c r="D184" s="255" t="s">
        <v>847</v>
      </c>
      <c r="E184" s="256" t="s">
        <v>1276</v>
      </c>
      <c r="F184" s="238" t="s">
        <v>1275</v>
      </c>
      <c r="G184" s="242" t="e">
        <f>#REF!</f>
        <v>#REF!</v>
      </c>
    </row>
    <row r="185" spans="1:7" ht="15.75">
      <c r="A185" s="257" t="str">
        <f t="shared" si="18"/>
        <v>Expat Macedonia MBI10 UCITS ETF</v>
      </c>
      <c r="B185" s="258" t="str">
        <f t="shared" si="19"/>
        <v>05-1650</v>
      </c>
      <c r="C185" s="259">
        <f t="shared" si="20"/>
        <v>44926</v>
      </c>
      <c r="D185" s="260"/>
      <c r="E185" s="261" t="s">
        <v>67</v>
      </c>
      <c r="F185" s="258" t="s">
        <v>1277</v>
      </c>
      <c r="G185" s="262" t="e">
        <f>#REF!</f>
        <v>#REF!</v>
      </c>
    </row>
    <row r="186" spans="1:7" ht="15.75">
      <c r="A186" s="257" t="str">
        <f t="shared" si="18"/>
        <v>Expat Macedonia MBI10 UCITS ETF</v>
      </c>
      <c r="B186" s="258" t="str">
        <f t="shared" si="19"/>
        <v>05-1650</v>
      </c>
      <c r="C186" s="259">
        <f t="shared" si="20"/>
        <v>44926</v>
      </c>
      <c r="D186" s="263" t="s">
        <v>848</v>
      </c>
      <c r="E186" s="264" t="s">
        <v>132</v>
      </c>
      <c r="F186" s="258" t="s">
        <v>1277</v>
      </c>
      <c r="G186" s="262" t="e">
        <f>#REF!</f>
        <v>#REF!</v>
      </c>
    </row>
    <row r="187" spans="1:7" ht="15.75">
      <c r="A187" s="257" t="str">
        <f t="shared" si="18"/>
        <v>Expat Macedonia MBI10 UCITS ETF</v>
      </c>
      <c r="B187" s="258" t="str">
        <f t="shared" si="19"/>
        <v>05-1650</v>
      </c>
      <c r="C187" s="259">
        <f t="shared" si="20"/>
        <v>44926</v>
      </c>
      <c r="D187" s="263" t="s">
        <v>849</v>
      </c>
      <c r="E187" s="264" t="s">
        <v>133</v>
      </c>
      <c r="F187" s="258" t="s">
        <v>1277</v>
      </c>
      <c r="G187" s="262" t="e">
        <f>#REF!</f>
        <v>#REF!</v>
      </c>
    </row>
    <row r="188" spans="1:7" ht="15.75">
      <c r="A188" s="257" t="str">
        <f t="shared" si="18"/>
        <v>Expat Macedonia MBI10 UCITS ETF</v>
      </c>
      <c r="B188" s="258" t="str">
        <f t="shared" si="19"/>
        <v>05-1650</v>
      </c>
      <c r="C188" s="259">
        <f t="shared" si="20"/>
        <v>44926</v>
      </c>
      <c r="D188" s="263" t="s">
        <v>850</v>
      </c>
      <c r="E188" s="264" t="s">
        <v>134</v>
      </c>
      <c r="F188" s="258" t="s">
        <v>1277</v>
      </c>
      <c r="G188" s="262" t="e">
        <f>#REF!</f>
        <v>#REF!</v>
      </c>
    </row>
    <row r="189" spans="1:7" ht="15.75">
      <c r="A189" s="257" t="str">
        <f t="shared" si="18"/>
        <v>Expat Macedonia MBI10 UCITS ETF</v>
      </c>
      <c r="B189" s="258" t="str">
        <f t="shared" si="19"/>
        <v>05-1650</v>
      </c>
      <c r="C189" s="259">
        <f t="shared" si="20"/>
        <v>44926</v>
      </c>
      <c r="D189" s="263" t="s">
        <v>851</v>
      </c>
      <c r="E189" s="264" t="s">
        <v>135</v>
      </c>
      <c r="F189" s="258" t="s">
        <v>1277</v>
      </c>
      <c r="G189" s="262" t="e">
        <f>#REF!</f>
        <v>#REF!</v>
      </c>
    </row>
    <row r="190" spans="1:7" ht="15.75">
      <c r="A190" s="257" t="str">
        <f t="shared" si="18"/>
        <v>Expat Macedonia MBI10 UCITS ETF</v>
      </c>
      <c r="B190" s="258" t="str">
        <f t="shared" si="19"/>
        <v>05-1650</v>
      </c>
      <c r="C190" s="259">
        <f t="shared" si="20"/>
        <v>44926</v>
      </c>
      <c r="D190" s="263" t="s">
        <v>852</v>
      </c>
      <c r="E190" s="265" t="s">
        <v>77</v>
      </c>
      <c r="F190" s="258" t="s">
        <v>1277</v>
      </c>
      <c r="G190" s="262" t="e">
        <f>#REF!</f>
        <v>#REF!</v>
      </c>
    </row>
    <row r="191" spans="1:7" ht="15.75">
      <c r="A191" s="257" t="str">
        <f t="shared" si="18"/>
        <v>Expat Macedonia MBI10 UCITS ETF</v>
      </c>
      <c r="B191" s="258" t="str">
        <f t="shared" si="19"/>
        <v>05-1650</v>
      </c>
      <c r="C191" s="259">
        <f t="shared" si="20"/>
        <v>44926</v>
      </c>
      <c r="D191" s="263" t="s">
        <v>853</v>
      </c>
      <c r="E191" s="265" t="s">
        <v>85</v>
      </c>
      <c r="F191" s="258" t="s">
        <v>1277</v>
      </c>
      <c r="G191" s="262" t="e">
        <f>#REF!</f>
        <v>#REF!</v>
      </c>
    </row>
    <row r="192" spans="1:7" ht="15.75">
      <c r="A192" s="257" t="str">
        <f t="shared" si="18"/>
        <v>Expat Macedonia MBI10 UCITS ETF</v>
      </c>
      <c r="B192" s="258" t="str">
        <f t="shared" si="19"/>
        <v>05-1650</v>
      </c>
      <c r="C192" s="259">
        <f t="shared" si="20"/>
        <v>44926</v>
      </c>
      <c r="D192" s="263" t="s">
        <v>926</v>
      </c>
      <c r="E192" s="265" t="s">
        <v>10</v>
      </c>
      <c r="F192" s="258" t="s">
        <v>1277</v>
      </c>
      <c r="G192" s="262" t="e">
        <f>#REF!</f>
        <v>#REF!</v>
      </c>
    </row>
    <row r="193" spans="1:7" ht="31.5">
      <c r="A193" s="257" t="str">
        <f t="shared" si="18"/>
        <v>Expat Macedonia MBI10 UCITS ETF</v>
      </c>
      <c r="B193" s="258" t="str">
        <f t="shared" si="19"/>
        <v>05-1650</v>
      </c>
      <c r="C193" s="259">
        <f t="shared" si="20"/>
        <v>44926</v>
      </c>
      <c r="D193" s="263" t="s">
        <v>854</v>
      </c>
      <c r="E193" s="264" t="s">
        <v>136</v>
      </c>
      <c r="F193" s="258" t="s">
        <v>1277</v>
      </c>
      <c r="G193" s="262" t="e">
        <f>#REF!</f>
        <v>#REF!</v>
      </c>
    </row>
    <row r="194" spans="1:7" ht="15.75">
      <c r="A194" s="257" t="str">
        <f t="shared" si="18"/>
        <v>Expat Macedonia MBI10 UCITS ETF</v>
      </c>
      <c r="B194" s="258" t="str">
        <f t="shared" si="19"/>
        <v>05-1650</v>
      </c>
      <c r="C194" s="259">
        <f t="shared" si="20"/>
        <v>44926</v>
      </c>
      <c r="D194" s="263" t="s">
        <v>855</v>
      </c>
      <c r="E194" s="265" t="s">
        <v>80</v>
      </c>
      <c r="F194" s="258" t="s">
        <v>1277</v>
      </c>
      <c r="G194" s="262" t="e">
        <f>#REF!</f>
        <v>#REF!</v>
      </c>
    </row>
    <row r="195" spans="1:7" ht="15.75">
      <c r="A195" s="257" t="str">
        <f t="shared" si="18"/>
        <v>Expat Macedonia MBI10 UCITS ETF</v>
      </c>
      <c r="B195" s="258" t="str">
        <f t="shared" si="19"/>
        <v>05-1650</v>
      </c>
      <c r="C195" s="259">
        <f t="shared" si="20"/>
        <v>44926</v>
      </c>
      <c r="D195" s="263" t="s">
        <v>856</v>
      </c>
      <c r="E195" s="265" t="s">
        <v>78</v>
      </c>
      <c r="F195" s="258" t="s">
        <v>1277</v>
      </c>
      <c r="G195" s="262" t="e">
        <f>#REF!</f>
        <v>#REF!</v>
      </c>
    </row>
    <row r="196" spans="1:7" ht="15.75">
      <c r="A196" s="257" t="str">
        <f t="shared" si="18"/>
        <v>Expat Macedonia MBI10 UCITS ETF</v>
      </c>
      <c r="B196" s="258" t="str">
        <f t="shared" si="19"/>
        <v>05-1650</v>
      </c>
      <c r="C196" s="259">
        <f t="shared" si="20"/>
        <v>44926</v>
      </c>
      <c r="D196" s="263" t="s">
        <v>857</v>
      </c>
      <c r="E196" s="265" t="s">
        <v>10</v>
      </c>
      <c r="F196" s="258" t="s">
        <v>1277</v>
      </c>
      <c r="G196" s="262" t="e">
        <f>#REF!</f>
        <v>#REF!</v>
      </c>
    </row>
    <row r="197" spans="1:7" ht="15.75">
      <c r="A197" s="257" t="str">
        <f t="shared" si="18"/>
        <v>Expat Macedonia MBI10 UCITS ETF</v>
      </c>
      <c r="B197" s="258" t="str">
        <f t="shared" si="19"/>
        <v>05-1650</v>
      </c>
      <c r="C197" s="259">
        <f t="shared" si="20"/>
        <v>44926</v>
      </c>
      <c r="D197" s="263" t="s">
        <v>858</v>
      </c>
      <c r="E197" s="264" t="s">
        <v>98</v>
      </c>
      <c r="F197" s="258" t="s">
        <v>1277</v>
      </c>
      <c r="G197" s="262" t="e">
        <f>#REF!</f>
        <v>#REF!</v>
      </c>
    </row>
    <row r="198" spans="1:7" ht="15.75">
      <c r="A198" s="257" t="str">
        <f t="shared" si="18"/>
        <v>Expat Macedonia MBI10 UCITS ETF</v>
      </c>
      <c r="B198" s="258" t="str">
        <f t="shared" si="19"/>
        <v>05-1650</v>
      </c>
      <c r="C198" s="259">
        <f t="shared" si="20"/>
        <v>44926</v>
      </c>
      <c r="D198" s="263" t="s">
        <v>859</v>
      </c>
      <c r="E198" s="261" t="s">
        <v>65</v>
      </c>
      <c r="F198" s="258" t="s">
        <v>1277</v>
      </c>
      <c r="G198" s="262" t="e">
        <f>#REF!</f>
        <v>#REF!</v>
      </c>
    </row>
    <row r="199" spans="1:7" ht="15.75">
      <c r="A199" s="266" t="str">
        <f t="shared" si="18"/>
        <v>Expat Macedonia MBI10 UCITS ETF</v>
      </c>
      <c r="B199" s="267" t="str">
        <f t="shared" si="19"/>
        <v>05-1650</v>
      </c>
      <c r="C199" s="268">
        <f t="shared" si="20"/>
        <v>44926</v>
      </c>
      <c r="D199" s="269"/>
      <c r="E199" s="270" t="s">
        <v>68</v>
      </c>
      <c r="F199" s="267" t="s">
        <v>1278</v>
      </c>
      <c r="G199" s="271" t="e">
        <f>#REF!</f>
        <v>#REF!</v>
      </c>
    </row>
    <row r="200" spans="1:7" ht="15.75">
      <c r="A200" s="266" t="str">
        <f t="shared" si="18"/>
        <v>Expat Macedonia MBI10 UCITS ETF</v>
      </c>
      <c r="B200" s="267" t="str">
        <f t="shared" si="19"/>
        <v>05-1650</v>
      </c>
      <c r="C200" s="268">
        <f t="shared" si="20"/>
        <v>44926</v>
      </c>
      <c r="D200" s="272" t="s">
        <v>860</v>
      </c>
      <c r="E200" s="273" t="s">
        <v>69</v>
      </c>
      <c r="F200" s="267" t="s">
        <v>1278</v>
      </c>
      <c r="G200" s="271" t="e">
        <f>#REF!</f>
        <v>#REF!</v>
      </c>
    </row>
    <row r="201" spans="1:7" ht="15.75">
      <c r="A201" s="266" t="str">
        <f t="shared" si="18"/>
        <v>Expat Macedonia MBI10 UCITS ETF</v>
      </c>
      <c r="B201" s="267" t="str">
        <f t="shared" si="19"/>
        <v>05-1650</v>
      </c>
      <c r="C201" s="268">
        <f t="shared" si="20"/>
        <v>44926</v>
      </c>
      <c r="D201" s="272" t="s">
        <v>861</v>
      </c>
      <c r="E201" s="273" t="s">
        <v>872</v>
      </c>
      <c r="F201" s="267" t="s">
        <v>1278</v>
      </c>
      <c r="G201" s="271" t="e">
        <f>#REF!</f>
        <v>#REF!</v>
      </c>
    </row>
    <row r="202" spans="1:7" ht="15.75">
      <c r="A202" s="266" t="str">
        <f aca="true" t="shared" si="21" ref="A202:A214">dfName</f>
        <v>Expat Macedonia MBI10 UCITS ETF</v>
      </c>
      <c r="B202" s="267" t="str">
        <f aca="true" t="shared" si="22" ref="B202:B214">dfRG</f>
        <v>05-1650</v>
      </c>
      <c r="C202" s="268">
        <f aca="true" t="shared" si="23" ref="C202:C214">EndDate</f>
        <v>44926</v>
      </c>
      <c r="D202" s="272" t="s">
        <v>862</v>
      </c>
      <c r="E202" s="274" t="s">
        <v>137</v>
      </c>
      <c r="F202" s="267" t="s">
        <v>1278</v>
      </c>
      <c r="G202" s="271" t="e">
        <f>#REF!</f>
        <v>#REF!</v>
      </c>
    </row>
    <row r="203" spans="1:7" ht="15.75">
      <c r="A203" s="266" t="str">
        <f t="shared" si="21"/>
        <v>Expat Macedonia MBI10 UCITS ETF</v>
      </c>
      <c r="B203" s="267" t="str">
        <f t="shared" si="22"/>
        <v>05-1650</v>
      </c>
      <c r="C203" s="268">
        <f t="shared" si="23"/>
        <v>44926</v>
      </c>
      <c r="D203" s="272" t="s">
        <v>863</v>
      </c>
      <c r="E203" s="274" t="s">
        <v>79</v>
      </c>
      <c r="F203" s="267" t="s">
        <v>1278</v>
      </c>
      <c r="G203" s="271" t="e">
        <f>#REF!</f>
        <v>#REF!</v>
      </c>
    </row>
    <row r="204" spans="1:7" ht="15.75">
      <c r="A204" s="266" t="str">
        <f t="shared" si="21"/>
        <v>Expat Macedonia MBI10 UCITS ETF</v>
      </c>
      <c r="B204" s="267" t="str">
        <f t="shared" si="22"/>
        <v>05-1650</v>
      </c>
      <c r="C204" s="268">
        <f t="shared" si="23"/>
        <v>44926</v>
      </c>
      <c r="D204" s="272" t="s">
        <v>864</v>
      </c>
      <c r="E204" s="274" t="s">
        <v>97</v>
      </c>
      <c r="F204" s="267" t="s">
        <v>1278</v>
      </c>
      <c r="G204" s="271" t="e">
        <f>#REF!</f>
        <v>#REF!</v>
      </c>
    </row>
    <row r="205" spans="1:7" ht="15.75">
      <c r="A205" s="266" t="str">
        <f t="shared" si="21"/>
        <v>Expat Macedonia MBI10 UCITS ETF</v>
      </c>
      <c r="B205" s="267" t="str">
        <f t="shared" si="22"/>
        <v>05-1650</v>
      </c>
      <c r="C205" s="268">
        <f t="shared" si="23"/>
        <v>44926</v>
      </c>
      <c r="D205" s="272" t="s">
        <v>865</v>
      </c>
      <c r="E205" s="273" t="s">
        <v>99</v>
      </c>
      <c r="F205" s="267" t="s">
        <v>1278</v>
      </c>
      <c r="G205" s="271" t="e">
        <f>#REF!</f>
        <v>#REF!</v>
      </c>
    </row>
    <row r="206" spans="1:7" ht="15.75">
      <c r="A206" s="266" t="str">
        <f t="shared" si="21"/>
        <v>Expat Macedonia MBI10 UCITS ETF</v>
      </c>
      <c r="B206" s="267" t="str">
        <f t="shared" si="22"/>
        <v>05-1650</v>
      </c>
      <c r="C206" s="268">
        <f t="shared" si="23"/>
        <v>44926</v>
      </c>
      <c r="D206" s="272" t="s">
        <v>866</v>
      </c>
      <c r="E206" s="273" t="s">
        <v>117</v>
      </c>
      <c r="F206" s="267" t="s">
        <v>1278</v>
      </c>
      <c r="G206" s="271" t="e">
        <f>#REF!</f>
        <v>#REF!</v>
      </c>
    </row>
    <row r="207" spans="1:7" ht="15.75">
      <c r="A207" s="266" t="str">
        <f t="shared" si="21"/>
        <v>Expat Macedonia MBI10 UCITS ETF</v>
      </c>
      <c r="B207" s="267" t="str">
        <f t="shared" si="22"/>
        <v>05-1650</v>
      </c>
      <c r="C207" s="268">
        <f t="shared" si="23"/>
        <v>44926</v>
      </c>
      <c r="D207" s="272" t="s">
        <v>867</v>
      </c>
      <c r="E207" s="273" t="s">
        <v>83</v>
      </c>
      <c r="F207" s="267" t="s">
        <v>1278</v>
      </c>
      <c r="G207" s="271" t="e">
        <f>#REF!</f>
        <v>#REF!</v>
      </c>
    </row>
    <row r="208" spans="1:7" ht="15.75">
      <c r="A208" s="266" t="str">
        <f t="shared" si="21"/>
        <v>Expat Macedonia MBI10 UCITS ETF</v>
      </c>
      <c r="B208" s="267" t="str">
        <f t="shared" si="22"/>
        <v>05-1650</v>
      </c>
      <c r="C208" s="268">
        <f t="shared" si="23"/>
        <v>44926</v>
      </c>
      <c r="D208" s="272" t="s">
        <v>868</v>
      </c>
      <c r="E208" s="273" t="s">
        <v>84</v>
      </c>
      <c r="F208" s="267" t="s">
        <v>1278</v>
      </c>
      <c r="G208" s="271" t="e">
        <f>#REF!</f>
        <v>#REF!</v>
      </c>
    </row>
    <row r="209" spans="1:7" ht="31.5">
      <c r="A209" s="266" t="str">
        <f t="shared" si="21"/>
        <v>Expat Macedonia MBI10 UCITS ETF</v>
      </c>
      <c r="B209" s="267" t="str">
        <f t="shared" si="22"/>
        <v>05-1650</v>
      </c>
      <c r="C209" s="268">
        <f t="shared" si="23"/>
        <v>44926</v>
      </c>
      <c r="D209" s="272" t="s">
        <v>869</v>
      </c>
      <c r="E209" s="273" t="s">
        <v>927</v>
      </c>
      <c r="F209" s="267" t="s">
        <v>1278</v>
      </c>
      <c r="G209" s="271" t="e">
        <f>#REF!</f>
        <v>#REF!</v>
      </c>
    </row>
    <row r="210" spans="1:7" ht="31.5">
      <c r="A210" s="266" t="str">
        <f t="shared" si="21"/>
        <v>Expat Macedonia MBI10 UCITS ETF</v>
      </c>
      <c r="B210" s="267" t="str">
        <f t="shared" si="22"/>
        <v>05-1650</v>
      </c>
      <c r="C210" s="268">
        <f t="shared" si="23"/>
        <v>44926</v>
      </c>
      <c r="D210" s="272" t="s">
        <v>870</v>
      </c>
      <c r="E210" s="273" t="s">
        <v>928</v>
      </c>
      <c r="F210" s="267" t="s">
        <v>1278</v>
      </c>
      <c r="G210" s="271" t="e">
        <f>#REF!</f>
        <v>#REF!</v>
      </c>
    </row>
    <row r="211" spans="1:7" ht="31.5">
      <c r="A211" s="266" t="str">
        <f t="shared" si="21"/>
        <v>Expat Macedonia MBI10 UCITS ETF</v>
      </c>
      <c r="B211" s="267" t="str">
        <f t="shared" si="22"/>
        <v>05-1650</v>
      </c>
      <c r="C211" s="268">
        <f t="shared" si="23"/>
        <v>44926</v>
      </c>
      <c r="D211" s="272" t="s">
        <v>873</v>
      </c>
      <c r="E211" s="273" t="s">
        <v>120</v>
      </c>
      <c r="F211" s="267" t="s">
        <v>1278</v>
      </c>
      <c r="G211" s="271" t="e">
        <f>#REF!</f>
        <v>#REF!</v>
      </c>
    </row>
    <row r="212" spans="1:7" ht="15.75">
      <c r="A212" s="266" t="str">
        <f t="shared" si="21"/>
        <v>Expat Macedonia MBI10 UCITS ETF</v>
      </c>
      <c r="B212" s="267" t="str">
        <f t="shared" si="22"/>
        <v>05-1650</v>
      </c>
      <c r="C212" s="268">
        <f t="shared" si="23"/>
        <v>44926</v>
      </c>
      <c r="D212" s="272" t="s">
        <v>930</v>
      </c>
      <c r="E212" s="273" t="s">
        <v>929</v>
      </c>
      <c r="F212" s="267" t="s">
        <v>1278</v>
      </c>
      <c r="G212" s="271" t="e">
        <f>#REF!</f>
        <v>#REF!</v>
      </c>
    </row>
    <row r="213" spans="1:7" ht="15.75">
      <c r="A213" s="266" t="str">
        <f t="shared" si="21"/>
        <v>Expat Macedonia MBI10 UCITS ETF</v>
      </c>
      <c r="B213" s="267" t="str">
        <f t="shared" si="22"/>
        <v>05-1650</v>
      </c>
      <c r="C213" s="268">
        <f t="shared" si="23"/>
        <v>44926</v>
      </c>
      <c r="D213" s="272" t="s">
        <v>931</v>
      </c>
      <c r="E213" s="274" t="s">
        <v>70</v>
      </c>
      <c r="F213" s="267" t="s">
        <v>1278</v>
      </c>
      <c r="G213" s="271" t="e">
        <f>#REF!</f>
        <v>#REF!</v>
      </c>
    </row>
    <row r="214" spans="1:7" ht="16.5" thickBot="1">
      <c r="A214" s="275" t="str">
        <f t="shared" si="21"/>
        <v>Expat Macedonia MBI10 UCITS ETF</v>
      </c>
      <c r="B214" s="276" t="str">
        <f t="shared" si="22"/>
        <v>05-1650</v>
      </c>
      <c r="C214" s="277">
        <f t="shared" si="23"/>
        <v>44926</v>
      </c>
      <c r="D214" s="278" t="s">
        <v>871</v>
      </c>
      <c r="E214" s="279" t="s">
        <v>66</v>
      </c>
      <c r="F214" s="276" t="s">
        <v>1278</v>
      </c>
      <c r="G214" s="280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7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7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7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7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7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7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7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7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7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7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7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7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7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7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7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7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7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7" t="s">
        <v>967</v>
      </c>
    </row>
    <row r="21" spans="1:8" ht="15.75">
      <c r="A21" s="166"/>
      <c r="D21" s="30" t="s">
        <v>285</v>
      </c>
      <c r="E21" s="30" t="s">
        <v>286</v>
      </c>
      <c r="G21" t="s">
        <v>968</v>
      </c>
      <c r="H21" s="167" t="s">
        <v>969</v>
      </c>
    </row>
    <row r="22" spans="1:8" ht="15.75">
      <c r="A22" s="166" t="s">
        <v>1260</v>
      </c>
      <c r="D22" s="30" t="s">
        <v>287</v>
      </c>
      <c r="E22" s="30" t="s">
        <v>288</v>
      </c>
      <c r="G22" t="s">
        <v>970</v>
      </c>
      <c r="H22" s="167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7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7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7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7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7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7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7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7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7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7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7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7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7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7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7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7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7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7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7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7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7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7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7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7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7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7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7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7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7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7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7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7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7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7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7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7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7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7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7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7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7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7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7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7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7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7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7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7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7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7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7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7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7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7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7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7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7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7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7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7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7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7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7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7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7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7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7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7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7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7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7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7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7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7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7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7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7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7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7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7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7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7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7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7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7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7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7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7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7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7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7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7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7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7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7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7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7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7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7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7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7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7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7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7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7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7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7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7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7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7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7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7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7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7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7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7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7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7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7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7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7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7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7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7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7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7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7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7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7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7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7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7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7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7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7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7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7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7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7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7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7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2023-03-31T05:17:24Z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