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<sst xmlns="http://schemas.openxmlformats.org/spreadsheetml/2006/main" count="3365" uniqueCount="1558">
  <si>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</si>
  <si>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</si>
  <si>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</si>
  <si>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</si>
  <si>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</si>
  <si>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</si>
  <si>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</si>
  <si>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</si>
  <si>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</si>
  <si>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</si>
  <si>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</si>
  <si>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</si>
  <si>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</si>
  <si>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</si>
  <si>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</si>
  <si>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</si>
  <si>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</si>
  <si>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</si>
  <si>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</si>
  <si>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</si>
  <si>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</si>
  <si>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</si>
  <si>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</si>
  <si>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</si>
  <si>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</si>
  <si>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</si>
  <si>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</si>
  <si>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</si>
  <si>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</si>
  <si>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</si>
  <si>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</si>
  <si>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</si>
  <si>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</si>
  <si>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</si>
  <si>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</si>
  <si>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</si>
  <si>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</si>
  <si>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</si>
  <si>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</si>
  <si>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</si>
  <si>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</si>
  <si>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</si>
  <si>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</si>
  <si>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</si>
  <si>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</si>
  <si>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</si>
  <si>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</si>
  <si>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</si>
  <si>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</si>
  <si>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</si>
  <si>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</si>
  <si>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</si>
  <si>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</si>
  <si>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</si>
  <si>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</si>
  <si>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</si>
  <si>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</si>
  <si>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</si>
  <si>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</si>
  <si>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</si>
  <si>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</si>
  <si>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</si>
  <si>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</si>
  <si>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</si>
  <si>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</si>
  <si>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</si>
  <si>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</si>
  <si>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</si>
  <si>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</si>
  <si>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</si>
  <si>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</si>
  <si>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</si>
  <si>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</si>
  <si>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</si>
  <si>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</si>
  <si>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</si>
  <si>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</si>
  <si>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</si>
  <si>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</si>
  <si>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</si>
  <si>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</si>
  <si>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</si>
  <si>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</si>
  <si>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</si>
  <si>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</si>
  <si>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</si>
  <si>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</si>
  <si>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</si>
  <si>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</si>
  <si>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</si>
  <si>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</si>
  <si>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</si>
  <si>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</si>
  <si>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</si>
  <si>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</si>
  <si>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</si>
  <si>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</si>
  <si>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</si>
  <si>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</si>
  <si>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</si>
  <si>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</si>
  <si>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</si>
  <si>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</si>
  <si>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</si>
  <si>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</si>
  <si>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</si>
  <si>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</si>
  <si>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</si>
  <si>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</si>
  <si>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</si>
  <si>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</si>
  <si>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</si>
  <si>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</si>
  <si>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</si>
  <si>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</si>
  <si>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</si>
  <si>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</si>
  <si>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</si>
  <si>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</si>
  <si>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</si>
  <si>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</si>
  <si>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</si>
  <si>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</si>
  <si>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</si>
  <si>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</si>
  <si>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</si>
  <si>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</si>
  <si>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</si>
  <si>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</si>
  <si>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</si>
  <si>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</si>
  <si>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</si>
  <si>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</si>
  <si>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</si>
  <si>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</si>
  <si>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</si>
  <si>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</si>
  <si>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</si>
  <si>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</si>
  <si>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</si>
  <si>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</si>
  <si>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</si>
  <si>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</si>
  <si>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</si>
  <si>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</si>
  <si>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</si>
  <si>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</si>
  <si>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</si>
  <si>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</si>
  <si>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</si>
  <si>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</si>
  <si>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</si>
  <si>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</si>
  <si>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</si>
  <si>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</si>
  <si>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</si>
  <si>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</si>
  <si>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</si>
  <si>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</si>
  <si>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</si>
  <si>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</si>
  <si>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</si>
  <si>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</si>
  <si>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</si>
  <si>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</si>
  <si>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</si>
  <si>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</si>
  <si>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</si>
  <si>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</si>
  <si>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</si>
  <si>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</si>
  <si>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</si>
  <si>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</si>
  <si>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</si>
  <si>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</si>
  <si>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</si>
  <si>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</si>
  <si>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</si>
  <si>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</si>
  <si>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</si>
  <si>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</si>
  <si>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</si>
  <si>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</si>
  <si>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</si>
  <si>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</si>
  <si>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</si>
  <si>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</si>
  <si>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</si>
  <si>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</si>
  <si>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</si>
  <si>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</si>
  <si>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</si>
  <si>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</si>
  <si>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</si>
  <si>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</si>
  <si>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</si>
  <si>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</si>
  <si>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</si>
  <si>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</si>
  <si>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</si>
  <si>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</si>
  <si>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</si>
  <si>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</si>
  <si>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</si>
  <si>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</si>
  <si>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</si>
  <si>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</si>
  <si>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</si>
  <si>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</si>
  <si>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</si>
  <si>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</si>
  <si>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</si>
  <si>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</si>
  <si>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</si>
  <si>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</si>
  <si>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</si>
  <si>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</si>
  <si>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</si>
  <si>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</si>
  <si>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</si>
  <si>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</si>
  <si>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</si>
  <si>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</si>
  <si>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</si>
  <si>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</si>
  <si>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</si>
  <si>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</si>
  <si>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</si>
  <si>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</si>
  <si>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</si>
  <si>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</si>
  <si>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</si>
  <si>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</si>
  <si>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</si>
  <si>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</si>
  <si>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</si>
  <si>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</si>
  <si>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</si>
  <si>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</si>
  <si>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</si>
  <si>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</si>
  <si>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</si>
  <si>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</si>
  <si>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</si>
  <si>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</si>
  <si>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</si>
  <si>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</si>
  <si>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</si>
  <si>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</si>
  <si>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</si>
  <si>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</si>
  <si>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</si>
  <si>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</si>
  <si>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</si>
  <si>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</si>
  <si>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</si>
  <si>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</si>
  <si>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</si>
  <si>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</si>
  <si>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</si>
  <si>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</si>
  <si>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</si>
  <si>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</si>
  <si>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</si>
  <si>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</si>
  <si>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</si>
  <si>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</si>
  <si>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</si>
  <si>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</si>
  <si>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</si>
  <si>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</si>
  <si>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</si>
  <si>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</si>
  <si>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</si>
  <si>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</si>
  <si>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</si>
  <si>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</si>
  <si>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</si>
  <si>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</si>
  <si>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</si>
  <si>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</si>
  <si>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</si>
  <si>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</si>
  <si>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</si>
  <si>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</si>
  <si>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</si>
  <si>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</si>
  <si>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</si>
  <si>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</si>
  <si>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</si>
  <si>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</si>
  <si>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</si>
  <si>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</si>
  <si>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</si>
  <si>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</si>
  <si>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</si>
  <si>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</si>
  <si>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</si>
  <si>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</si>
  <si>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</si>
  <si>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</si>
  <si>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</si>
  <si>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</si>
  <si>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</si>
  <si>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</si>
  <si>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</si>
  <si>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</si>
  <si>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</si>
  <si>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</si>
  <si>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</si>
  <si>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</si>
  <si>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</si>
  <si>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</si>
  <si>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</si>
  <si>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</si>
  <si>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</si>
  <si>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</si>
  <si>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</si>
  <si>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</si>
  <si>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</si>
  <si>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</si>
  <si>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</si>
  <si>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</si>
  <si>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</si>
  <si>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</si>
  <si>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</si>
  <si>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</si>
  <si>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</si>
  <si>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</si>
  <si>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</si>
  <si>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</si>
  <si>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</si>
  <si>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</si>
  <si>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</si>
  <si>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</si>
  <si>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</si>
  <si>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</si>
  <si>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</si>
  <si>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</si>
  <si>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</si>
  <si>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</si>
  <si>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</si>
  <si>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</si>
  <si>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</si>
  <si>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</si>
  <si>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</si>
  <si>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</si>
  <si>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</si>
  <si>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</si>
  <si>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</si>
  <si>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</si>
  <si>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</si>
  <si>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</si>
  <si>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</si>
  <si>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</si>
  <si>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</si>
  <si>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</si>
  <si>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</si>
  <si>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</si>
  <si>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</si>
  <si>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</si>
  <si>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</si>
  <si>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</si>
  <si>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</si>
  <si>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</si>
  <si>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</si>
  <si>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</si>
  <si>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</si>
  <si>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</si>
  <si>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</si>
  <si>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</si>
  <si>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</si>
  <si>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</si>
  <si>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</si>
  <si>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</si>
  <si>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</si>
  <si>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</si>
  <si>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</si>
  <si>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</si>
  <si>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</si>
  <si>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</si>
  <si>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</si>
  <si>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</si>
  <si>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</si>
  <si>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</si>
  <si>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</si>
  <si>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</si>
  <si>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</si>
  <si>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</si>
  <si>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</si>
  <si>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</si>
  <si>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</si>
  <si>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</si>
  <si>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</si>
  <si>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</si>
  <si>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</si>
  <si>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</si>
  <si>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</si>
  <si>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</si>
  <si>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</si>
  <si>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</si>
  <si>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</si>
  <si>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</si>
  <si>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</si>
  <si>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</si>
  <si>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</si>
  <si>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</si>
  <si>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</si>
  <si>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</si>
  <si>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</si>
  <si>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</si>
  <si>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</si>
  <si>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</si>
  <si>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</si>
  <si>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</si>
  <si>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</si>
  <si>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</si>
  <si>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</si>
  <si>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</si>
  <si>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</si>
  <si>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</si>
  <si>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</si>
  <si>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</si>
  <si>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</si>
  <si>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</si>
  <si>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</si>
  <si>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</si>
  <si>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</si>
  <si>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</si>
  <si>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</si>
  <si>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</si>
  <si>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</si>
  <si>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</si>
  <si>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</si>
  <si>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</si>
  <si>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</si>
  <si>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</si>
  <si>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</si>
  <si>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</si>
  <si>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</si>
  <si>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</si>
  <si>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</si>
  <si>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</si>
  <si>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</si>
  <si>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</si>
  <si>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</si>
  <si>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</si>
  <si>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</si>
  <si>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</si>
  <si>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</si>
  <si>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</si>
  <si>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</si>
  <si>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</si>
  <si>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</si>
  <si>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</si>
  <si>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</si>
  <si>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</si>
  <si>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</si>
  <si>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</si>
  <si>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</si>
  <si>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</si>
  <si>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</si>
  <si>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</si>
  <si>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</si>
  <si>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</si>
  <si>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</si>
  <si>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</si>
  <si>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</si>
  <si>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</si>
  <si>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</si>
  <si>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</si>
  <si>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</si>
  <si>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</si>
  <si>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</si>
  <si>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</si>
  <si>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</si>
  <si>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</si>
  <si>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</si>
  <si>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</si>
  <si>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</si>
  <si>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</si>
  <si>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</si>
  <si>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</si>
  <si>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</si>
  <si>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</si>
  <si>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</si>
  <si>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</si>
  <si>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</si>
  <si>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</si>
  <si>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</si>
  <si>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</si>
  <si>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</si>
  <si>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</si>
  <si>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</si>
  <si>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</si>
  <si>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</si>
  <si>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</si>
  <si>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</si>
  <si>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</si>
  <si>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</si>
  <si>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</si>
  <si>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</si>
  <si>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</si>
  <si>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</si>
  <si>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</si>
  <si>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</si>
  <si>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</si>
  <si>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</si>
  <si>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</si>
  <si>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</si>
  <si>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</si>
  <si>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</si>
  <si>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</si>
  <si>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</si>
  <si>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</si>
  <si>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</si>
  <si>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</si>
  <si>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</si>
  <si>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</si>
  <si>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</si>
  <si>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</si>
  <si>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</si>
  <si>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</si>
  <si>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</si>
  <si>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</si>
  <si>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</si>
  <si>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</si>
  <si>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</si>
  <si>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</si>
  <si>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</si>
  <si>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</si>
  <si>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</si>
  <si>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</si>
  <si>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</si>
  <si>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</si>
  <si>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</si>
  <si>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</si>
  <si>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</si>
  <si>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</si>
  <si>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</si>
  <si>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</si>
  <si>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</si>
  <si>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</si>
  <si>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</si>
  <si>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</si>
  <si>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</si>
  <si>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</si>
  <si>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</si>
  <si>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</si>
  <si>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</si>
  <si>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</si>
  <si>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</si>
  <si>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</si>
  <si>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</si>
  <si>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</si>
  <si>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</si>
  <si>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</si>
  <si>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</si>
  <si>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</si>
  <si>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</si>
  <si>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</si>
  <si>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</si>
  <si>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</si>
  <si>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</si>
  <si>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</si>
  <si>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</si>
  <si>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</si>
  <si>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</si>
  <si>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</si>
  <si>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</si>
  <si>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</si>
  <si>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</si>
  <si>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</si>
  <si>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</si>
  <si>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</si>
  <si>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</si>
  <si>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</si>
  <si>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</si>
  <si>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</si>
  <si>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</si>
  <si>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</si>
  <si>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</si>
  <si>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</si>
  <si>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</si>
  <si>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</si>
  <si>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</si>
  <si>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</si>
  <si>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</si>
  <si>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</si>
  <si>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</si>
  <si>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</si>
  <si>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</si>
  <si>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</si>
  <si>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</si>
  <si>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</si>
  <si>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</si>
  <si>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</si>
  <si>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</si>
  <si>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</si>
  <si>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</si>
  <si>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</si>
  <si>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</si>
  <si>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</si>
  <si>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</si>
  <si>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</si>
  <si>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</si>
  <si>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</si>
  <si>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</si>
  <si>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</si>
  <si>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</si>
  <si>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</si>
  <si>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</si>
  <si>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</si>
  <si>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</si>
  <si>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</si>
  <si>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</si>
  <si>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</si>
  <si>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</si>
  <si>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</si>
  <si>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</si>
  <si>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</si>
  <si>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</si>
  <si>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</si>
  <si>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</si>
  <si>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</si>
  <si>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</si>
  <si>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</si>
  <si>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</si>
  <si>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</si>
  <si>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</si>
  <si>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</si>
  <si>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</si>
  <si>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</si>
  <si>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</si>
  <si>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</si>
  <si>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</si>
  <si>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</si>
  <si>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</si>
  <si>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</si>
  <si>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</si>
  <si>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</si>
  <si>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</si>
  <si>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</si>
  <si>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</si>
  <si>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</si>
  <si>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</si>
  <si>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</si>
  <si>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</si>
  <si>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</si>
  <si>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</si>
  <si>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</si>
  <si>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</si>
  <si>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</si>
  <si>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</si>
  <si>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</si>
  <si>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</si>
  <si>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</si>
  <si>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</si>
  <si>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</si>
  <si>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</si>
  <si>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</si>
  <si>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</si>
  <si>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</si>
  <si>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</si>
  <si>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</si>
  <si>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</si>
  <si>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</si>
  <si>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</si>
  <si>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</si>
  <si>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</si>
  <si>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</si>
  <si>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</si>
  <si>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</si>
  <si>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</si>
  <si>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</si>
  <si>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</si>
  <si>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</si>
  <si>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</si>
  <si>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</si>
  <si>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</si>
  <si>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</si>
  <si>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</si>
  <si>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</si>
  <si>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</si>
  <si>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</si>
  <si>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</si>
  <si>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</si>
  <si>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</si>
  <si>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</si>
  <si>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</si>
  <si>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</si>
  <si>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</si>
  <si>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</si>
  <si>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</si>
  <si>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</si>
  <si>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</si>
  <si>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</si>
  <si>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</si>
  <si>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</si>
  <si>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</si>
  <si>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</si>
  <si>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</si>
  <si>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</si>
  <si>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</si>
  <si>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</si>
  <si>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</si>
  <si>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</si>
  <si>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</si>
  <si>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</si>
  <si>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</si>
  <si>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</si>
  <si>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</si>
  <si>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</si>
  <si>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</si>
  <si>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</si>
  <si>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</si>
  <si>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</si>
  <si>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</si>
  <si>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</si>
  <si>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</si>
  <si>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</si>
  <si>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</si>
  <si>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</si>
  <si>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</si>
  <si>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</si>
  <si>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</si>
  <si>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</si>
  <si>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</si>
  <si>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</si>
  <si>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</si>
  <si>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</si>
  <si>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</si>
  <si>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</si>
  <si>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</si>
  <si>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</si>
  <si>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</si>
  <si>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</si>
  <si>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</si>
  <si>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</si>
  <si>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</si>
  <si>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</si>
  <si>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</si>
  <si>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</si>
  <si>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</si>
  <si>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</si>
  <si>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</si>
  <si>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</si>
  <si>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</si>
  <si>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</si>
  <si>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</si>
  <si>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</si>
  <si>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</si>
  <si>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</si>
  <si>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</si>
  <si>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</si>
  <si>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</si>
  <si>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</si>
  <si>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</si>
  <si>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</si>
  <si>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</si>
  <si>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</si>
  <si>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</si>
  <si>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</si>
  <si>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</si>
  <si>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</si>
  <si>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</si>
  <si>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</si>
  <si>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</si>
  <si>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</si>
  <si>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</si>
  <si>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</si>
  <si>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</si>
  <si>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</si>
  <si>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</si>
  <si>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</si>
  <si>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</si>
  <si>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</si>
  <si>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</si>
  <si>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</si>
  <si>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</si>
  <si>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</si>
  <si>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</si>
  <si>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</si>
  <si>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</si>
  <si>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</si>
  <si>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</si>
  <si>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</si>
  <si>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</si>
  <si>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</si>
  <si>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</si>
  <si>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</si>
  <si>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</si>
  <si>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</si>
  <si>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</si>
  <si>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</si>
  <si>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</si>
  <si>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</si>
  <si>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</si>
  <si>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</si>
  <si>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</si>
  <si>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</si>
  <si>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</si>
  <si>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</si>
  <si>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</si>
  <si>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</si>
  <si>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</si>
  <si>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</si>
  <si>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</si>
  <si>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</si>
  <si>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</si>
  <si>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</si>
  <si>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</si>
  <si>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</si>
  <si>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</si>
  <si>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</si>
  <si>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</si>
  <si>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</si>
  <si>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</si>
  <si>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</si>
  <si>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</si>
  <si>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</si>
  <si>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</si>
  <si>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</si>
  <si>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</si>
  <si>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</si>
  <si>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</si>
  <si>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</si>
  <si>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</si>
  <si>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</si>
  <si>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</si>
  <si>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</si>
  <si>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</si>
  <si>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</si>
  <si>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</si>
  <si>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</si>
  <si>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</si>
  <si>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</si>
  <si>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</si>
  <si>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</si>
  <si>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</si>
  <si>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</si>
  <si>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</si>
  <si>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</si>
  <si>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</si>
  <si>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</si>
  <si>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</si>
  <si>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</si>
  <si>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</si>
  <si>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</si>
  <si>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</si>
  <si>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</si>
  <si>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</si>
  <si>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</si>
  <si>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</si>
  <si>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</si>
  <si>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</si>
  <si>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</si>
  <si>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</si>
  <si>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</si>
  <si>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</si>
  <si>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</si>
  <si>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</si>
  <si>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</si>
  <si>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</si>
  <si>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</si>
  <si>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</si>
  <si>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</si>
  <si>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</si>
  <si>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</si>
  <si>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</si>
  <si>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</si>
  <si>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</si>
  <si>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</si>
  <si>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</si>
  <si>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</si>
  <si>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</si>
  <si>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</si>
  <si>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</si>
  <si>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</si>
  <si>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</si>
  <si>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</si>
  <si>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</si>
  <si>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</si>
  <si>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</si>
  <si>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</si>
  <si>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</si>
  <si>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</si>
  <si>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</si>
  <si>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</si>
  <si>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</si>
  <si>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</si>
  <si>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</si>
  <si>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</si>
  <si>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</si>
  <si>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</si>
  <si>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</si>
  <si>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</si>
  <si>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</si>
  <si>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</si>
  <si>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</si>
  <si>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</si>
  <si>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</si>
  <si>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</si>
  <si>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</si>
  <si>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</si>
  <si>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</si>
  <si>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</si>
  <si>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</si>
  <si>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</si>
  <si>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</si>
  <si>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</si>
  <si>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</si>
  <si>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</si>
  <si>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</si>
  <si>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</si>
  <si>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</si>
  <si>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</si>
  <si>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</si>
  <si>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</si>
  <si>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</si>
  <si>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</si>
  <si>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</si>
  <si>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</si>
  <si>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</si>
  <si>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</si>
  <si>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</si>
  <si>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</si>
  <si>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</si>
  <si>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</si>
  <si>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</si>
  <si>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</si>
  <si>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</si>
  <si>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</si>
  <si>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</si>
  <si>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</si>
  <si>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</si>
  <si>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</si>
  <si>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</si>
  <si>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</si>
  <si>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</si>
  <si>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</si>
  <si>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</si>
  <si>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</si>
  <si>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</si>
  <si>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</si>
  <si>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</si>
  <si>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</si>
  <si>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</si>
  <si>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</si>
  <si>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</si>
  <si>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</si>
  <si>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</si>
  <si>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</si>
  <si>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</si>
  <si>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</si>
  <si>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</si>
  <si>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</si>
  <si>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</si>
  <si>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</si>
  <si>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</si>
  <si>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</si>
  <si>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</si>
  <si>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</si>
  <si>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</si>
  <si>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</si>
  <si>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</si>
  <si>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</si>
  <si>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</si>
  <si>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</si>
  <si>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</si>
  <si>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</si>
  <si>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</si>
  <si>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</si>
  <si>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</si>
  <si>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</si>
  <si>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</si>
  <si>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</si>
  <si>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</si>
  <si>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</si>
  <si>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</si>
  <si>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</si>
  <si>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</si>
  <si>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</si>
  <si>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</si>
  <si>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</si>
  <si>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</si>
  <si>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</si>
  <si>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</si>
  <si>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</si>
  <si>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</si>
  <si>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</si>
  <si>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</si>
  <si>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</si>
  <si>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</si>
  <si>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</si>
  <si>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</si>
  <si>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</si>
  <si>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</si>
  <si>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</si>
  <si>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</si>
  <si>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</si>
  <si>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</si>
  <si>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</si>
  <si>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</si>
  <si>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</si>
  <si>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</si>
  <si>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</si>
  <si>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</si>
  <si>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</si>
  <si>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</si>
  <si>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</si>
  <si>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</si>
  <si>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</si>
  <si>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</si>
  <si>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</si>
  <si>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</si>
  <si>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</si>
  <si>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</si>
  <si>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</si>
  <si>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</si>
  <si>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</si>
  <si>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</si>
  <si>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</si>
  <si>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</si>
  <si>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</si>
  <si>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</si>
  <si>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</si>
  <si>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</si>
  <si>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</si>
  <si>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</si>
  <si>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</si>
  <si>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</si>
  <si>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</si>
  <si>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</si>
  <si>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</si>
  <si>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</si>
  <si>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</si>
  <si>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</si>
  <si>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</si>
  <si>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</si>
  <si>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</si>
  <si>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</si>
  <si>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</si>
  <si>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</si>
  <si>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</si>
  <si>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</si>
  <si>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</si>
  <si>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</si>
  <si>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</si>
  <si>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</si>
  <si>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</si>
  <si>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</si>
  <si>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</si>
  <si>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</si>
  <si>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</si>
  <si>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</si>
  <si>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</si>
  <si>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</si>
  <si>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</si>
  <si>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</si>
  <si>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</si>
  <si>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</si>
  <si>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</si>
  <si>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</si>
  <si>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</si>
  <si>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</si>
  <si>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</si>
  <si>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</si>
  <si>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</si>
  <si>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</si>
  <si>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</si>
  <si>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</si>
  <si>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</si>
  <si>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</si>
  <si>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</si>
  <si>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</si>
  <si>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</si>
  <si>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</si>
  <si>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</si>
  <si>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</si>
  <si>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</si>
  <si>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</si>
  <si>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</si>
  <si>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</si>
  <si>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</si>
  <si>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</si>
  <si>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</si>
  <si>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</si>
  <si>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</si>
  <si>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</si>
  <si>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</si>
  <si>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</si>
  <si>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</si>
  <si>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</si>
  <si>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</si>
  <si>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</si>
  <si>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</si>
  <si>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</si>
  <si>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</si>
  <si>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</si>
  <si>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</si>
  <si>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</si>
  <si>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</si>
  <si>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</si>
  <si>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</si>
  <si>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</si>
  <si>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</si>
  <si>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</si>
  <si>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</si>
  <si>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</si>
  <si>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</si>
  <si>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</si>
  <si>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</si>
  <si>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</si>
  <si>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</si>
  <si>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</si>
  <si>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</si>
  <si>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</si>
  <si>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</si>
  <si>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</si>
  <si>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</si>
  <si>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</si>
  <si>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</si>
  <si>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</si>
  <si>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</si>
  <si>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</si>
  <si>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</si>
  <si>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</si>
  <si>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</si>
  <si>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</si>
  <si>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</si>
  <si>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</si>
  <si>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</si>
  <si>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</si>
  <si>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</si>
  <si>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</si>
  <si>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</si>
  <si>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</si>
  <si>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</si>
  <si>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</si>
  <si>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</si>
  <si>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</si>
  <si>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</si>
  <si>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</si>
  <si>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</si>
  <si>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</si>
  <si>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</si>
  <si>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</si>
  <si>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</si>
  <si>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</si>
  <si>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</si>
  <si>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</si>
  <si>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</si>
  <si>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</si>
  <si>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</si>
  <si>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</si>
  <si>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</si>
  <si>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</si>
  <si>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</si>
  <si>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</si>
  <si>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</si>
  <si>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</si>
  <si>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</si>
  <si>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</si>
  <si>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</si>
  <si>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</si>
  <si>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</si>
  <si>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</si>
  <si>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</si>
  <si>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</si>
  <si>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</si>
  <si>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</si>
  <si>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</si>
  <si>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</si>
  <si>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</si>
  <si>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</si>
  <si>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</si>
  <si>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</si>
  <si>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</si>
  <si>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</si>
  <si>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</si>
  <si>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</si>
  <si>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</si>
  <si>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</si>
  <si>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</si>
  <si>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</si>
  <si>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</si>
  <si>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</si>
  <si>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</si>
  <si>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</si>
  <si>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</si>
  <si>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</si>
  <si>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</si>
  <si>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</si>
  <si>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</si>
  <si>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</si>
  <si>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</si>
  <si>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</si>
  <si>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</si>
  <si>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</si>
  <si>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</si>
  <si>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</si>
  <si>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</si>
  <si>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</si>
  <si>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</si>
  <si>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</si>
  <si>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</si>
  <si>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</si>
  <si>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</si>
  <si>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</si>
  <si>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</si>
  <si>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</si>
  <si>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</si>
  <si>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</si>
  <si>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</si>
  <si>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</si>
  <si>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</si>
  <si>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</si>
  <si>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</si>
  <si>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</si>
  <si>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</si>
  <si>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</si>
  <si>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</si>
  <si>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</si>
  <si>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</si>
  <si>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</si>
  <si>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</si>
  <si>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</si>
  <si>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</si>
  <si>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</si>
  <si>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</si>
  <si>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</si>
  <si>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</si>
  <si>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</si>
  <si>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</si>
  <si>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</si>
  <si>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</si>
  <si>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</si>
  <si>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</si>
  <si>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</si>
  <si>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</si>
  <si>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</si>
  <si>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</si>
  <si>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</si>
  <si>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</si>
  <si>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</si>
  <si>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</si>
  <si>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</si>
  <si>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</si>
  <si>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</si>
  <si>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</si>
  <si>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</si>
  <si>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</si>
  <si>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</si>
  <si>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</si>
  <si>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</si>
  <si>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</si>
  <si>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</si>
  <si>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</si>
  <si>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</si>
  <si>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</si>
  <si>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</si>
  <si>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</si>
  <si>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</si>
  <si>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</si>
  <si>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</si>
  <si>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</si>
  <si>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</si>
  <si>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</si>
  <si>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</si>
  <si>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</si>
  <si>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</si>
  <si>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</si>
  <si>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</si>
  <si>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</si>
  <si>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</si>
  <si>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</si>
  <si>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</si>
  <si>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</si>
  <si>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</si>
  <si>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</si>
  <si>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</si>
  <si>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</si>
  <si>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</si>
  <si>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</si>
  <si>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</si>
  <si>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</si>
  <si>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</si>
  <si>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</si>
  <si>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</si>
  <si>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</si>
  <si>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</si>
  <si>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</si>
  <si>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</si>
  <si>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</si>
  <si>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</si>
  <si>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</si>
  <si>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</si>
  <si>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</si>
  <si>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</si>
  <si>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</si>
  <si>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</si>
  <si>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</si>
  <si>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</si>
  <si>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</si>
  <si>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</si>
  <si>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</si>
  <si>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</si>
  <si>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</si>
  <si>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</si>
  <si>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</si>
  <si>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</si>
  <si>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</si>
  <si>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</si>
  <si>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</si>
  <si>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</si>
  <si>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</si>
  <si>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</si>
  <si>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</si>
  <si>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</si>
  <si>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</si>
  <si>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</si>
  <si>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</si>
  <si>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</si>
  <si>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</si>
  <si>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</si>
  <si>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</si>
  <si>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</si>
  <si>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</si>
  <si>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</si>
  <si>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</si>
  <si>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</si>
  <si>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</si>
  <si>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</si>
  <si>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</si>
  <si>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</si>
  <si>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</si>
  <si>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</si>
  <si>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</si>
  <si>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</si>
  <si>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</si>
  <si>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</si>
  <si>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</si>
  <si>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</si>
  <si>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</si>
  <si>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</si>
  <si>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</si>
  <si>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</si>
  <si>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</si>
  <si>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</si>
  <si>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</si>
  <si>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</si>
  <si>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</si>
  <si>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</si>
  <si>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</si>
  <si>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</si>
  <si>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</si>
  <si>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</si>
  <si>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</si>
  <si>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</si>
  <si>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</si>
  <si>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</si>
  <si>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</si>
  <si>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</si>
  <si>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</si>
  <si>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</si>
  <si>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</si>
  <si>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</si>
  <si>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</si>
  <si>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</si>
  <si>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</si>
  <si>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</si>
  <si>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</si>
  <si>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</si>
  <si>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</si>
  <si>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</si>
  <si>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</si>
  <si>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</si>
  <si>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</si>
  <si>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</si>
  <si>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</si>
  <si>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</si>
  <si>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</si>
  <si>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</si>
  <si>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</si>
  <si>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</si>
  <si>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</si>
  <si>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</si>
  <si>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</si>
  <si>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</si>
  <si>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</si>
  <si>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</si>
  <si>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</si>
  <si>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</si>
  <si>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</si>
  <si>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</si>
  <si>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</si>
  <si>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</si>
  <si>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</si>
  <si>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</si>
  <si>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</si>
  <si>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</si>
  <si>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</si>
  <si>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</si>
  <si>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</si>
  <si>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</si>
  <si>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</si>
  <si>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</si>
  <si>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</si>
  <si>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</si>
  <si>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</si>
  <si>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</si>
  <si>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</si>
  <si>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</si>
  <si>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</si>
  <si>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</si>
  <si>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</si>
  <si>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</si>
  <si>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</si>
  <si>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</si>
  <si>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</si>
  <si>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</si>
  <si>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</si>
  <si>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</si>
  <si>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</si>
  <si>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</si>
  <si>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</si>
  <si>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</si>
  <si>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</si>
  <si>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</si>
  <si>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</si>
  <si>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</si>
  <si>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</si>
  <si>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</si>
  <si>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</si>
  <si>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</si>
  <si>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</si>
  <si>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</si>
  <si>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</si>
  <si>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</si>
  <si>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</si>
  <si>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</si>
  <si>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</si>
  <si>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</si>
  <si>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</si>
  <si>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</si>
  <si>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</si>
  <si>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</si>
  <si>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</si>
  <si>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</si>
  <si>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</si>
  <si>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</si>
  <si>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</si>
  <si>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</si>
  <si>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</si>
  <si>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</si>
  <si>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</si>
  <si>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</si>
  <si>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</si>
  <si>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</si>
  <si>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</si>
  <si>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</si>
  <si>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</si>
  <si>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</si>
  <si>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</si>
  <si>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</si>
  <si>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</si>
  <si>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</si>
  <si>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</si>
  <si>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</si>
  <si>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</si>
  <si>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</si>
  <si>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</si>
  <si>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</si>
  <si>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</si>
  <si>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</si>
  <si>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</si>
  <si>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</si>
  <si>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</si>
  <si>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</si>
  <si>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</si>
  <si>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</si>
  <si>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</si>
  <si>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</si>
  <si>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</si>
  <si>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</si>
  <si>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Expat Romania BET UCITS ETF</t>
  </si>
  <si>
    <t>05-1636</t>
  </si>
  <si>
    <t>177234223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</si>
  <si>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</si>
  <si>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</si>
  <si>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</si>
  <si>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</si>
  <si>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</si>
  <si>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</si>
  <si>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</si>
  <si>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</si>
  <si>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</si>
  <si>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0882 433453</t>
  </si>
  <si>
    <t>ALRO SA</t>
  </si>
  <si>
    <t>ROALROACNOR0</t>
  </si>
  <si>
    <t>Bucharest Stock Exchange</t>
  </si>
  <si>
    <t>ALR RO</t>
  </si>
  <si>
    <t>--</t>
  </si>
  <si>
    <t>TRANSELECTRICA SA</t>
  </si>
  <si>
    <t>ROTSELACNOR9</t>
  </si>
  <si>
    <t>TEL RO</t>
  </si>
  <si>
    <t>BANCA TRANSILVANIA SA</t>
  </si>
  <si>
    <t>ROTLVAACNOR1</t>
  </si>
  <si>
    <t>TLV RO</t>
  </si>
  <si>
    <t>DIGI COMMUNICATIONS NV</t>
  </si>
  <si>
    <t>NL0012294474</t>
  </si>
  <si>
    <t>DIGI RO</t>
  </si>
  <si>
    <t>SOCIETATEA NATIONALA DE GAZE</t>
  </si>
  <si>
    <t>ROSNGNACNOR3</t>
  </si>
  <si>
    <t>SNG RO</t>
  </si>
  <si>
    <t>OMV PETROM SA</t>
  </si>
  <si>
    <t>ROSNPPACNOR9</t>
  </si>
  <si>
    <t>SNP RO</t>
  </si>
  <si>
    <t>TERAPLAST SA</t>
  </si>
  <si>
    <t>ROTRPLACNOR7</t>
  </si>
  <si>
    <t>TRP</t>
  </si>
  <si>
    <t>ONE UNITED PROPERTIES SA</t>
  </si>
  <si>
    <t>ROJ8YZPDHWW8</t>
  </si>
  <si>
    <t>ONE RO</t>
  </si>
  <si>
    <t>TTS TRANSPORT TRADE SERVICES</t>
  </si>
  <si>
    <t>ROYCRRK66RD8</t>
  </si>
  <si>
    <t>TTS RO</t>
  </si>
  <si>
    <t>AQUILA PART PROD COM SA</t>
  </si>
  <si>
    <t>RO7066ZEA1R9</t>
  </si>
  <si>
    <t>AQ RO</t>
  </si>
  <si>
    <t>MED LIFE SA</t>
  </si>
  <si>
    <t>ROMEDLACNOR6</t>
  </si>
  <si>
    <t>M RO</t>
  </si>
  <si>
    <t>SOCIETATEA ENERGETICA ELECTRICA</t>
  </si>
  <si>
    <t>ROELECACNOR5</t>
  </si>
  <si>
    <t>EL RO</t>
  </si>
  <si>
    <t>TRANSGAZ SA MEDIAS</t>
  </si>
  <si>
    <t>ROTGNTACNOR8</t>
  </si>
  <si>
    <t>TGN RO</t>
  </si>
  <si>
    <t>PURCARI WINERIES PLC</t>
  </si>
  <si>
    <t>CY0107600716</t>
  </si>
  <si>
    <t>WINE RO</t>
  </si>
  <si>
    <t>SOCIETATEA NATIONALA NUCLEAR</t>
  </si>
  <si>
    <t>ROSNNEACNOR8</t>
  </si>
  <si>
    <t>SNN RO</t>
  </si>
  <si>
    <t>BRD-GROUPE SOCIETE GENERALE</t>
  </si>
  <si>
    <t>ROBRDBACNOR2</t>
  </si>
  <si>
    <t>BRD RO</t>
  </si>
  <si>
    <t>SC Fondul Proprietatea SA - Bucuresti</t>
  </si>
  <si>
    <t>ROFPTAACNOR5</t>
  </si>
  <si>
    <t>FP RO</t>
  </si>
  <si>
    <t>ROK93MFXO7E1</t>
  </si>
  <si>
    <t/>
  </si>
  <si>
    <t>Чл. 46 от Закона за дейността на колективните инвестиционни схеми и на други предприятия за колективно инвестиране за не повече от 20% от активите на фонда да са в акции на един емитент, част от Референтния индекс</t>
  </si>
  <si>
    <t xml:space="preserve">По причини извън контрола на УД „Експат Асет Мениджмънт“ ЕАД: Пазарната цена на позицията SC Fondul Proprietatea се е увеличила, което е довело до нарастване на теглото на позицията над 20.00% спрямо активите на фонда. </t>
  </si>
  <si>
    <t>Нарушението е отстранено вследствие на продажба на 83,051 броя акции от съответната позиция.</t>
  </si>
  <si>
    <t>Нарушението е отстранено вследствие на промяна в пазарната конюнктура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</si>
</sst>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44562</v>
      </c>
    </row>
    <row r="7" spans="2:3" ht="15.75">
      <c r="B7" s="24" t="s">
        <v>234</v>
      </c>
      <c r="C7" s="266">
        <v>44742</v>
      </c>
    </row>
    <row r="8" spans="2:3" ht="15.75">
      <c r="B8" s="24" t="s">
        <v>235</v>
      </c>
      <c r="C8" s="266">
        <v>44757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1486</v>
      </c>
    </row>
    <row r="12" spans="2:3" ht="15.75">
      <c r="B12" s="24" t="s">
        <v>238</v>
      </c>
      <c r="C12" s="267" t="s">
        <v>1487</v>
      </c>
    </row>
    <row r="13" spans="2:3" ht="15.75">
      <c r="B13" s="24" t="s">
        <v>239</v>
      </c>
      <c r="C13" s="267" t="s">
        <v>1488</v>
      </c>
    </row>
    <row r="14" spans="2:3" ht="15.75">
      <c r="B14" s="24" t="s">
        <v>240</v>
      </c>
      <c r="C14" s="267" t="s">
        <v>1489</v>
      </c>
    </row>
    <row r="15" spans="2:3" ht="15.75">
      <c r="B15" s="24" t="s">
        <v>241</v>
      </c>
      <c r="C15" s="267" t="s">
        <v>1489</v>
      </c>
    </row>
    <row r="16" spans="2:3" ht="15.75">
      <c r="B16" s="27" t="s">
        <v>242</v>
      </c>
      <c r="C16" s="268" t="s">
        <v>1490</v>
      </c>
    </row>
    <row r="17" spans="2:3" ht="15.75">
      <c r="B17" s="27" t="s">
        <v>243</v>
      </c>
      <c r="C17" s="490" t="s">
        <v>1491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1492</v>
      </c>
    </row>
    <row r="21" spans="2:3" ht="15.75">
      <c r="B21" s="24" t="s">
        <v>238</v>
      </c>
      <c r="C21" s="267" t="s">
        <v>1493</v>
      </c>
    </row>
    <row r="22" spans="2:3" ht="15.75">
      <c r="B22" s="24" t="s">
        <v>239</v>
      </c>
      <c r="C22" s="267" t="s">
        <v>1494</v>
      </c>
    </row>
    <row r="23" spans="2:3" ht="15.75">
      <c r="B23" s="24" t="s">
        <v>246</v>
      </c>
      <c r="C23" s="267" t="s">
        <v>1495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1496</v>
      </c>
    </row>
    <row r="27" spans="2:3" ht="15.75">
      <c r="B27" s="27" t="s">
        <v>249</v>
      </c>
      <c r="C27" s="268" t="s">
        <v>1497</v>
      </c>
    </row>
    <row r="28" spans="2:3" ht="15.75">
      <c r="B28" s="27" t="s">
        <v>242</v>
      </c>
      <c r="C28" s="268" t="s">
        <v>1498</v>
      </c>
    </row>
    <row r="29" spans="2:3" ht="15.75">
      <c r="B29" s="27" t="s">
        <v>243</v>
      </c>
      <c r="C29" s="490" t="s">
        <v>1491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1471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EXPAT ROMANIA BET UCITS ETF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30.06.2022 г.</v>
      </c>
      <c r="C4" s="661"/>
      <c r="D4" s="76" t="s">
        <v>914</v>
      </c>
      <c r="E4" s="224">
        <f>ReportedCompletionDate</f>
        <v>44757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EXPAT ROMANIA BET UCITS ETF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30.06.2022 г.</v>
      </c>
      <c r="B4" s="698"/>
      <c r="C4" s="698"/>
      <c r="D4" s="698"/>
      <c r="E4" s="76" t="s">
        <v>914</v>
      </c>
      <c r="F4" s="224">
        <f>ReportedCompletionDate</f>
        <v>44757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7" t="s">
        <v>979</v>
      </c>
      <c r="D116" s="697"/>
      <c r="E116" s="697"/>
      <c r="F116" s="697"/>
      <c r="G116" s="697"/>
    </row>
    <row r="117" spans="3:7" s="545" customFormat="1" ht="15.75">
      <c r="C117" s="697"/>
      <c r="D117" s="697"/>
      <c r="E117" s="697"/>
      <c r="F117" s="697"/>
      <c r="G117" s="697"/>
    </row>
    <row r="118" spans="3:7" s="545" customFormat="1" ht="15.75">
      <c r="C118" s="697"/>
      <c r="D118" s="697"/>
      <c r="E118" s="697"/>
      <c r="F118" s="697"/>
      <c r="G118" s="697"/>
    </row>
    <row r="119" spans="3:7" s="545" customFormat="1" ht="15.75">
      <c r="C119" s="697"/>
      <c r="D119" s="697"/>
      <c r="E119" s="697"/>
      <c r="F119" s="697"/>
      <c r="G119" s="697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EXPAT ROMANIA BET UCITS ETF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30.06.2022 г.</v>
      </c>
      <c r="B4" s="699"/>
      <c r="C4" s="699"/>
      <c r="D4" s="76" t="s">
        <v>914</v>
      </c>
      <c r="E4" s="224">
        <f>ReportedCompletionDate</f>
        <v>44757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5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5" customFormat="1" ht="108.75" customHeight="1">
      <c r="A9" s="701"/>
      <c r="B9" s="703"/>
      <c r="C9" s="281" t="s">
        <v>952</v>
      </c>
      <c r="D9" s="705"/>
      <c r="E9" s="706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:H13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EXPAT ROMANIA BET UCITS ETF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01.01.2022 - 30.06.2022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44757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Татяна Лазарова</v>
      </c>
    </row>
    <row r="7" spans="5:8" ht="15.75">
      <c r="E7" s="144"/>
      <c r="F7" s="492" t="s">
        <v>250</v>
      </c>
      <c r="G7" s="494" t="str">
        <f>udManager</f>
        <v>Даниел Дончев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>
        <v>1</v>
      </c>
      <c r="B11" s="585" t="s">
        <v>1554</v>
      </c>
      <c r="C11" s="585" t="s">
        <v>1555</v>
      </c>
      <c r="D11" s="585" t="s">
        <v>1556</v>
      </c>
      <c r="E11" s="599">
        <v>44529</v>
      </c>
      <c r="F11" s="599">
        <v>44536</v>
      </c>
      <c r="G11" s="599">
        <v>44710</v>
      </c>
      <c r="H11" s="599">
        <v>44641</v>
      </c>
    </row>
    <row r="12" spans="1:8" ht="15.75">
      <c r="A12" s="588">
        <v>2</v>
      </c>
      <c r="B12" s="585" t="s">
        <v>1554</v>
      </c>
      <c r="C12" s="585" t="s">
        <v>1555</v>
      </c>
      <c r="D12" s="585" t="s">
        <v>1557</v>
      </c>
      <c r="E12" s="599">
        <v>44649</v>
      </c>
      <c r="F12" s="599">
        <v>44656</v>
      </c>
      <c r="G12" s="599">
        <v>44833</v>
      </c>
      <c r="H12" s="599">
        <v>44714</v>
      </c>
    </row>
    <row r="13" spans="1:8" ht="15.75">
      <c r="A13" s="588">
        <v>3</v>
      </c>
      <c r="B13" s="585" t="s">
        <v>1554</v>
      </c>
      <c r="C13" s="585" t="s">
        <v>1555</v>
      </c>
      <c r="D13" s="585"/>
      <c r="E13" s="599">
        <v>44739</v>
      </c>
      <c r="F13" s="599">
        <v>44746</v>
      </c>
      <c r="G13" s="599">
        <v>44922</v>
      </c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G7" sqref="G7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EXPAT ROMANIA BET UCITS ETF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01.01.2022 - 30.06.2022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3921956</v>
      </c>
      <c r="E11" s="348">
        <f>'1-SB'!D47</f>
        <v>3949683</v>
      </c>
      <c r="F11" s="346"/>
    </row>
    <row r="12" spans="2:6" ht="15.75">
      <c r="B12" s="342"/>
      <c r="C12" s="342" t="s">
        <v>1353</v>
      </c>
      <c r="D12" s="347">
        <f>'1-SB'!G47</f>
        <v>3921956</v>
      </c>
      <c r="E12" s="348">
        <f>'1-SB'!H47</f>
        <v>3949683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181507</v>
      </c>
      <c r="E19" s="347">
        <f>'1-SB'!C25</f>
        <v>181507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181507</v>
      </c>
      <c r="E20" s="357">
        <f>'1-SB'!C22</f>
        <v>181507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2503462</v>
      </c>
      <c r="E26" s="361">
        <f>'1-SB'!G11</f>
        <v>2503462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-146751</v>
      </c>
      <c r="E27" s="361">
        <f>'1-SB'!G16</f>
        <v>-146751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1627579</v>
      </c>
      <c r="E28" s="361">
        <f>'1-SB'!G19+'1-SB'!G21</f>
        <v>1627579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-66378</v>
      </c>
      <c r="E29" s="361">
        <f>'1-SB'!G20+'1-SB'!G22</f>
        <v>-66378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3917912</v>
      </c>
      <c r="E30" s="363">
        <f>'1-SB'!G24</f>
        <v>3917912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6318</v>
      </c>
      <c r="E41" s="357">
        <f>'1-SB'!C43</f>
        <v>6318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4044</v>
      </c>
      <c r="E44" s="357">
        <f>'1-SB'!G40</f>
        <v>4044</v>
      </c>
      <c r="F44" s="364">
        <f>D44-E44</f>
        <v>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3734131</v>
      </c>
      <c r="E47" s="357">
        <f>'1-SB'!C16+'1-SB'!C37</f>
        <v>3734131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Expat Romania BET UCITS ETF</v>
      </c>
      <c r="B3" s="387" t="str">
        <f aca="true" t="shared" si="1" ref="B3:B34">dfRG</f>
        <v>05-1636</v>
      </c>
      <c r="C3" s="388">
        <f aca="true" t="shared" si="2" ref="C3:C34">EndDate</f>
        <v>44742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Expat Romania BET UCITS ETF</v>
      </c>
      <c r="B4" s="387" t="str">
        <f t="shared" si="1"/>
        <v>05-1636</v>
      </c>
      <c r="C4" s="388">
        <f t="shared" si="2"/>
        <v>44742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Expat Romania BET UCITS ETF</v>
      </c>
      <c r="B5" s="387" t="str">
        <f t="shared" si="1"/>
        <v>05-1636</v>
      </c>
      <c r="C5" s="388">
        <f t="shared" si="2"/>
        <v>44742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Expat Romania BET UCITS ETF</v>
      </c>
      <c r="B6" s="387" t="str">
        <f t="shared" si="1"/>
        <v>05-1636</v>
      </c>
      <c r="C6" s="388">
        <f t="shared" si="2"/>
        <v>44742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Expat Romania BET UCITS ETF</v>
      </c>
      <c r="B7" s="387" t="str">
        <f t="shared" si="1"/>
        <v>05-1636</v>
      </c>
      <c r="C7" s="388">
        <f t="shared" si="2"/>
        <v>44742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Expat Romania BET UCITS ETF</v>
      </c>
      <c r="B8" s="387" t="str">
        <f t="shared" si="1"/>
        <v>05-1636</v>
      </c>
      <c r="C8" s="388">
        <f t="shared" si="2"/>
        <v>44742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Expat Romania BET UCITS ETF</v>
      </c>
      <c r="B9" s="387" t="str">
        <f t="shared" si="1"/>
        <v>05-1636</v>
      </c>
      <c r="C9" s="388">
        <f t="shared" si="2"/>
        <v>44742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Expat Romania BET UCITS ETF</v>
      </c>
      <c r="B10" s="387" t="str">
        <f t="shared" si="1"/>
        <v>05-1636</v>
      </c>
      <c r="C10" s="388">
        <f t="shared" si="2"/>
        <v>44742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Expat Romania BET UCITS ETF</v>
      </c>
      <c r="B11" s="387" t="str">
        <f t="shared" si="1"/>
        <v>05-1636</v>
      </c>
      <c r="C11" s="388">
        <f t="shared" si="2"/>
        <v>44742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Expat Romania BET UCITS ETF</v>
      </c>
      <c r="B12" s="387" t="str">
        <f t="shared" si="1"/>
        <v>05-1636</v>
      </c>
      <c r="C12" s="388">
        <f t="shared" si="2"/>
        <v>44742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Expat Romania BET UCITS ETF</v>
      </c>
      <c r="B13" s="387" t="str">
        <f t="shared" si="1"/>
        <v>05-1636</v>
      </c>
      <c r="C13" s="388">
        <f t="shared" si="2"/>
        <v>44742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Expat Romania BET UCITS ETF</v>
      </c>
      <c r="B14" s="387" t="str">
        <f t="shared" si="1"/>
        <v>05-1636</v>
      </c>
      <c r="C14" s="388">
        <f t="shared" si="2"/>
        <v>44742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Expat Romania BET UCITS ETF</v>
      </c>
      <c r="B15" s="387" t="str">
        <f t="shared" si="1"/>
        <v>05-1636</v>
      </c>
      <c r="C15" s="388">
        <f t="shared" si="2"/>
        <v>44742</v>
      </c>
      <c r="D15" s="401" t="s">
        <v>173</v>
      </c>
      <c r="E15" s="402" t="s">
        <v>9</v>
      </c>
      <c r="F15" s="387" t="s">
        <v>792</v>
      </c>
      <c r="G15" s="391">
        <f>'1-SB'!C22</f>
        <v>181507</v>
      </c>
    </row>
    <row r="16" spans="1:7" ht="15.75">
      <c r="A16" s="386" t="str">
        <f t="shared" si="0"/>
        <v>Expat Romania BET UCITS ETF</v>
      </c>
      <c r="B16" s="387" t="str">
        <f t="shared" si="1"/>
        <v>05-1636</v>
      </c>
      <c r="C16" s="388">
        <f t="shared" si="2"/>
        <v>44742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Expat Romania BET UCITS ETF</v>
      </c>
      <c r="B17" s="387" t="str">
        <f t="shared" si="1"/>
        <v>05-1636</v>
      </c>
      <c r="C17" s="388">
        <f t="shared" si="2"/>
        <v>44742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Expat Romania BET UCITS ETF</v>
      </c>
      <c r="B18" s="387" t="str">
        <f t="shared" si="1"/>
        <v>05-1636</v>
      </c>
      <c r="C18" s="388">
        <f t="shared" si="2"/>
        <v>44742</v>
      </c>
      <c r="D18" s="399" t="s">
        <v>176</v>
      </c>
      <c r="E18" s="403" t="s">
        <v>11</v>
      </c>
      <c r="F18" s="387" t="s">
        <v>792</v>
      </c>
      <c r="G18" s="391">
        <f>'1-SB'!C25</f>
        <v>181507</v>
      </c>
    </row>
    <row r="19" spans="1:7" ht="15.75">
      <c r="A19" s="386" t="str">
        <f t="shared" si="0"/>
        <v>Expat Romania BET UCITS ETF</v>
      </c>
      <c r="B19" s="387" t="str">
        <f t="shared" si="1"/>
        <v>05-1636</v>
      </c>
      <c r="C19" s="388">
        <f t="shared" si="2"/>
        <v>44742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Expat Romania BET UCITS ETF</v>
      </c>
      <c r="B20" s="387" t="str">
        <f t="shared" si="1"/>
        <v>05-1636</v>
      </c>
      <c r="C20" s="388">
        <f t="shared" si="2"/>
        <v>44742</v>
      </c>
      <c r="D20" s="401" t="s">
        <v>177</v>
      </c>
      <c r="E20" s="402" t="s">
        <v>137</v>
      </c>
      <c r="F20" s="387" t="s">
        <v>792</v>
      </c>
      <c r="G20" s="391">
        <f>'1-SB'!C27</f>
        <v>3734131</v>
      </c>
    </row>
    <row r="21" spans="1:7" ht="15.75">
      <c r="A21" s="386" t="str">
        <f t="shared" si="0"/>
        <v>Expat Romania BET UCITS ETF</v>
      </c>
      <c r="B21" s="387" t="str">
        <f t="shared" si="1"/>
        <v>05-1636</v>
      </c>
      <c r="C21" s="388">
        <f t="shared" si="2"/>
        <v>44742</v>
      </c>
      <c r="D21" s="401" t="s">
        <v>178</v>
      </c>
      <c r="E21" s="404" t="s">
        <v>92</v>
      </c>
      <c r="F21" s="387" t="s">
        <v>792</v>
      </c>
      <c r="G21" s="391">
        <f>'1-SB'!C28</f>
        <v>3675273</v>
      </c>
    </row>
    <row r="22" spans="1:7" ht="15.75">
      <c r="A22" s="386" t="str">
        <f t="shared" si="0"/>
        <v>Expat Romania BET UCITS ETF</v>
      </c>
      <c r="B22" s="387" t="str">
        <f t="shared" si="1"/>
        <v>05-1636</v>
      </c>
      <c r="C22" s="388">
        <f t="shared" si="2"/>
        <v>44742</v>
      </c>
      <c r="D22" s="401" t="s">
        <v>179</v>
      </c>
      <c r="E22" s="404" t="s">
        <v>109</v>
      </c>
      <c r="F22" s="387" t="s">
        <v>792</v>
      </c>
      <c r="G22" s="391">
        <f>'1-SB'!C29</f>
        <v>58858</v>
      </c>
    </row>
    <row r="23" spans="1:7" ht="15.75">
      <c r="A23" s="386" t="str">
        <f t="shared" si="0"/>
        <v>Expat Romania BET UCITS ETF</v>
      </c>
      <c r="B23" s="387" t="str">
        <f t="shared" si="1"/>
        <v>05-1636</v>
      </c>
      <c r="C23" s="388">
        <f t="shared" si="2"/>
        <v>44742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Expat Romania BET UCITS ETF</v>
      </c>
      <c r="B24" s="387" t="str">
        <f t="shared" si="1"/>
        <v>05-1636</v>
      </c>
      <c r="C24" s="388">
        <f t="shared" si="2"/>
        <v>44742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Expat Romania BET UCITS ETF</v>
      </c>
      <c r="B25" s="387" t="str">
        <f t="shared" si="1"/>
        <v>05-1636</v>
      </c>
      <c r="C25" s="388">
        <f t="shared" si="2"/>
        <v>44742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Expat Romania BET UCITS ETF</v>
      </c>
      <c r="B26" s="387" t="str">
        <f t="shared" si="1"/>
        <v>05-1636</v>
      </c>
      <c r="C26" s="388">
        <f t="shared" si="2"/>
        <v>44742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Expat Romania BET UCITS ETF</v>
      </c>
      <c r="B27" s="387" t="str">
        <f t="shared" si="1"/>
        <v>05-1636</v>
      </c>
      <c r="C27" s="388">
        <f t="shared" si="2"/>
        <v>44742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Expat Romania BET UCITS ETF</v>
      </c>
      <c r="B28" s="387" t="str">
        <f t="shared" si="1"/>
        <v>05-1636</v>
      </c>
      <c r="C28" s="388">
        <f t="shared" si="2"/>
        <v>44742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Expat Romania BET UCITS ETF</v>
      </c>
      <c r="B29" s="387" t="str">
        <f t="shared" si="1"/>
        <v>05-1636</v>
      </c>
      <c r="C29" s="388">
        <f t="shared" si="2"/>
        <v>44742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Expat Romania BET UCITS ETF</v>
      </c>
      <c r="B30" s="387" t="str">
        <f t="shared" si="1"/>
        <v>05-1636</v>
      </c>
      <c r="C30" s="388">
        <f t="shared" si="2"/>
        <v>44742</v>
      </c>
      <c r="D30" s="401" t="s">
        <v>187</v>
      </c>
      <c r="E30" s="403" t="s">
        <v>12</v>
      </c>
      <c r="F30" s="387" t="s">
        <v>792</v>
      </c>
      <c r="G30" s="391">
        <f>'1-SB'!C37</f>
        <v>3734131</v>
      </c>
    </row>
    <row r="31" spans="1:7" ht="15.75">
      <c r="A31" s="386" t="str">
        <f t="shared" si="0"/>
        <v>Expat Romania BET UCITS ETF</v>
      </c>
      <c r="B31" s="387" t="str">
        <f t="shared" si="1"/>
        <v>05-1636</v>
      </c>
      <c r="C31" s="388">
        <f t="shared" si="2"/>
        <v>44742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Expat Romania BET UCITS ETF</v>
      </c>
      <c r="B32" s="387" t="str">
        <f t="shared" si="1"/>
        <v>05-1636</v>
      </c>
      <c r="C32" s="388">
        <f t="shared" si="2"/>
        <v>44742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Expat Romania BET UCITS ETF</v>
      </c>
      <c r="B33" s="387" t="str">
        <f t="shared" si="1"/>
        <v>05-1636</v>
      </c>
      <c r="C33" s="388">
        <f t="shared" si="2"/>
        <v>44742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Expat Romania BET UCITS ETF</v>
      </c>
      <c r="B34" s="387" t="str">
        <f t="shared" si="1"/>
        <v>05-1636</v>
      </c>
      <c r="C34" s="388">
        <f t="shared" si="2"/>
        <v>44742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Expat Romania BET UCITS ETF</v>
      </c>
      <c r="B35" s="387" t="str">
        <f aca="true" t="shared" si="4" ref="B35:B58">dfRG</f>
        <v>05-1636</v>
      </c>
      <c r="C35" s="388">
        <f aca="true" t="shared" si="5" ref="C35:C58">EndDate</f>
        <v>44742</v>
      </c>
      <c r="D35" s="394" t="s">
        <v>191</v>
      </c>
      <c r="E35" s="395" t="s">
        <v>101</v>
      </c>
      <c r="F35" s="387" t="s">
        <v>792</v>
      </c>
      <c r="G35" s="391">
        <f>'1-SB'!C42</f>
        <v>6318</v>
      </c>
    </row>
    <row r="36" spans="1:7" ht="15.75">
      <c r="A36" s="386" t="str">
        <f t="shared" si="3"/>
        <v>Expat Romania BET UCITS ETF</v>
      </c>
      <c r="B36" s="387" t="str">
        <f t="shared" si="4"/>
        <v>05-1636</v>
      </c>
      <c r="C36" s="388">
        <f t="shared" si="5"/>
        <v>44742</v>
      </c>
      <c r="D36" s="392" t="s">
        <v>192</v>
      </c>
      <c r="E36" s="398" t="s">
        <v>13</v>
      </c>
      <c r="F36" s="387" t="s">
        <v>792</v>
      </c>
      <c r="G36" s="391">
        <f>'1-SB'!C43</f>
        <v>6318</v>
      </c>
    </row>
    <row r="37" spans="1:7" ht="15.75">
      <c r="A37" s="386" t="str">
        <f t="shared" si="3"/>
        <v>Expat Romania BET UCITS ETF</v>
      </c>
      <c r="B37" s="387" t="str">
        <f t="shared" si="4"/>
        <v>05-1636</v>
      </c>
      <c r="C37" s="388">
        <f t="shared" si="5"/>
        <v>44742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Expat Romania BET UCITS ETF</v>
      </c>
      <c r="B38" s="387" t="str">
        <f t="shared" si="4"/>
        <v>05-1636</v>
      </c>
      <c r="C38" s="388">
        <f t="shared" si="5"/>
        <v>44742</v>
      </c>
      <c r="D38" s="392" t="s">
        <v>194</v>
      </c>
      <c r="E38" s="398" t="s">
        <v>34</v>
      </c>
      <c r="F38" s="387" t="s">
        <v>792</v>
      </c>
      <c r="G38" s="391">
        <f>'1-SB'!C45</f>
        <v>3921956</v>
      </c>
    </row>
    <row r="39" spans="1:7" ht="15.75">
      <c r="A39" s="386" t="str">
        <f t="shared" si="3"/>
        <v>Expat Romania BET UCITS ETF</v>
      </c>
      <c r="B39" s="387" t="str">
        <f t="shared" si="4"/>
        <v>05-1636</v>
      </c>
      <c r="C39" s="388">
        <f t="shared" si="5"/>
        <v>44742</v>
      </c>
      <c r="D39" s="392" t="s">
        <v>195</v>
      </c>
      <c r="E39" s="392" t="s">
        <v>36</v>
      </c>
      <c r="F39" s="387" t="s">
        <v>792</v>
      </c>
      <c r="G39" s="391">
        <f>'1-SB'!C47</f>
        <v>3921956</v>
      </c>
    </row>
    <row r="40" spans="1:7" ht="15.75">
      <c r="A40" s="405" t="str">
        <f t="shared" si="3"/>
        <v>Expat Romania BET UCITS ETF</v>
      </c>
      <c r="B40" s="406" t="str">
        <f t="shared" si="4"/>
        <v>05-1636</v>
      </c>
      <c r="C40" s="407">
        <f t="shared" si="5"/>
        <v>44742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Expat Romania BET UCITS ETF</v>
      </c>
      <c r="B41" s="406" t="str">
        <f t="shared" si="4"/>
        <v>05-1636</v>
      </c>
      <c r="C41" s="407">
        <f t="shared" si="5"/>
        <v>44742</v>
      </c>
      <c r="D41" s="411" t="s">
        <v>196</v>
      </c>
      <c r="E41" s="412" t="s">
        <v>930</v>
      </c>
      <c r="F41" s="406" t="s">
        <v>793</v>
      </c>
      <c r="G41" s="410">
        <f>'1-SB'!G11</f>
        <v>2503462</v>
      </c>
    </row>
    <row r="42" spans="1:7" ht="15.75">
      <c r="A42" s="405" t="str">
        <f t="shared" si="3"/>
        <v>Expat Romania BET UCITS ETF</v>
      </c>
      <c r="B42" s="406" t="str">
        <f t="shared" si="4"/>
        <v>05-1636</v>
      </c>
      <c r="C42" s="407">
        <f t="shared" si="5"/>
        <v>44742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Expat Romania BET UCITS ETF</v>
      </c>
      <c r="B43" s="406" t="str">
        <f t="shared" si="4"/>
        <v>05-1636</v>
      </c>
      <c r="C43" s="407">
        <f t="shared" si="5"/>
        <v>44742</v>
      </c>
      <c r="D43" s="414" t="s">
        <v>197</v>
      </c>
      <c r="E43" s="415" t="s">
        <v>136</v>
      </c>
      <c r="F43" s="406" t="s">
        <v>793</v>
      </c>
      <c r="G43" s="410">
        <f>'1-SB'!G13</f>
        <v>-146751</v>
      </c>
    </row>
    <row r="44" spans="1:7" ht="15.75">
      <c r="A44" s="405" t="str">
        <f t="shared" si="3"/>
        <v>Expat Romania BET UCITS ETF</v>
      </c>
      <c r="B44" s="406" t="str">
        <f t="shared" si="4"/>
        <v>05-1636</v>
      </c>
      <c r="C44" s="407">
        <f t="shared" si="5"/>
        <v>44742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Expat Romania BET UCITS ETF</v>
      </c>
      <c r="B45" s="406" t="str">
        <f t="shared" si="4"/>
        <v>05-1636</v>
      </c>
      <c r="C45" s="407">
        <f t="shared" si="5"/>
        <v>44742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Expat Romania BET UCITS ETF</v>
      </c>
      <c r="B46" s="406" t="str">
        <f t="shared" si="4"/>
        <v>05-1636</v>
      </c>
      <c r="C46" s="407">
        <f t="shared" si="5"/>
        <v>44742</v>
      </c>
      <c r="D46" s="411" t="s">
        <v>200</v>
      </c>
      <c r="E46" s="416" t="s">
        <v>23</v>
      </c>
      <c r="F46" s="406" t="s">
        <v>793</v>
      </c>
      <c r="G46" s="410">
        <f>'1-SB'!G16</f>
        <v>-146751</v>
      </c>
    </row>
    <row r="47" spans="1:7" ht="15.75">
      <c r="A47" s="405" t="str">
        <f t="shared" si="3"/>
        <v>Expat Romania BET UCITS ETF</v>
      </c>
      <c r="B47" s="406" t="str">
        <f t="shared" si="4"/>
        <v>05-1636</v>
      </c>
      <c r="C47" s="407">
        <f t="shared" si="5"/>
        <v>44742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Expat Romania BET UCITS ETF</v>
      </c>
      <c r="B48" s="406" t="str">
        <f t="shared" si="4"/>
        <v>05-1636</v>
      </c>
      <c r="C48" s="407">
        <f t="shared" si="5"/>
        <v>44742</v>
      </c>
      <c r="D48" s="413" t="s">
        <v>201</v>
      </c>
      <c r="E48" s="415" t="s">
        <v>26</v>
      </c>
      <c r="F48" s="406" t="s">
        <v>793</v>
      </c>
      <c r="G48" s="410">
        <f>'1-SB'!G18</f>
        <v>1533113</v>
      </c>
    </row>
    <row r="49" spans="1:7" ht="15.75">
      <c r="A49" s="405" t="str">
        <f t="shared" si="3"/>
        <v>Expat Romania BET UCITS ETF</v>
      </c>
      <c r="B49" s="406" t="str">
        <f t="shared" si="4"/>
        <v>05-1636</v>
      </c>
      <c r="C49" s="407">
        <f t="shared" si="5"/>
        <v>44742</v>
      </c>
      <c r="D49" s="413" t="s">
        <v>202</v>
      </c>
      <c r="E49" s="417" t="s">
        <v>27</v>
      </c>
      <c r="F49" s="406" t="s">
        <v>793</v>
      </c>
      <c r="G49" s="410">
        <f>'1-SB'!G19</f>
        <v>1599491</v>
      </c>
    </row>
    <row r="50" spans="1:7" ht="15.75">
      <c r="A50" s="405" t="str">
        <f t="shared" si="3"/>
        <v>Expat Romania BET UCITS ETF</v>
      </c>
      <c r="B50" s="406" t="str">
        <f t="shared" si="4"/>
        <v>05-1636</v>
      </c>
      <c r="C50" s="407">
        <f t="shared" si="5"/>
        <v>44742</v>
      </c>
      <c r="D50" s="413" t="s">
        <v>203</v>
      </c>
      <c r="E50" s="417" t="s">
        <v>28</v>
      </c>
      <c r="F50" s="406" t="s">
        <v>793</v>
      </c>
      <c r="G50" s="410">
        <f>'1-SB'!G20</f>
        <v>-66378</v>
      </c>
    </row>
    <row r="51" spans="1:7" ht="15.75">
      <c r="A51" s="405" t="str">
        <f t="shared" si="3"/>
        <v>Expat Romania BET UCITS ETF</v>
      </c>
      <c r="B51" s="406" t="str">
        <f t="shared" si="4"/>
        <v>05-1636</v>
      </c>
      <c r="C51" s="407">
        <f t="shared" si="5"/>
        <v>44742</v>
      </c>
      <c r="D51" s="418" t="s">
        <v>204</v>
      </c>
      <c r="E51" s="419" t="s">
        <v>989</v>
      </c>
      <c r="F51" s="406" t="s">
        <v>793</v>
      </c>
      <c r="G51" s="410">
        <f>'1-SB'!G21</f>
        <v>28088</v>
      </c>
    </row>
    <row r="52" spans="1:7" ht="15.75">
      <c r="A52" s="405" t="str">
        <f t="shared" si="3"/>
        <v>Expat Romania BET UCITS ETF</v>
      </c>
      <c r="B52" s="406" t="str">
        <f t="shared" si="4"/>
        <v>05-1636</v>
      </c>
      <c r="C52" s="407">
        <f t="shared" si="5"/>
        <v>44742</v>
      </c>
      <c r="D52" s="418" t="s">
        <v>991</v>
      </c>
      <c r="E52" s="419" t="s">
        <v>990</v>
      </c>
      <c r="F52" s="406" t="s">
        <v>793</v>
      </c>
      <c r="G52" s="410">
        <f>'1-SB'!G22</f>
        <v>0</v>
      </c>
    </row>
    <row r="53" spans="1:7" ht="15.75">
      <c r="A53" s="405" t="str">
        <f t="shared" si="3"/>
        <v>Expat Romania BET UCITS ETF</v>
      </c>
      <c r="B53" s="406" t="str">
        <f t="shared" si="4"/>
        <v>05-1636</v>
      </c>
      <c r="C53" s="407">
        <f t="shared" si="5"/>
        <v>44742</v>
      </c>
      <c r="D53" s="411" t="s">
        <v>205</v>
      </c>
      <c r="E53" s="416" t="s">
        <v>29</v>
      </c>
      <c r="F53" s="406" t="s">
        <v>793</v>
      </c>
      <c r="G53" s="410">
        <f>'1-SB'!G23</f>
        <v>1561201</v>
      </c>
    </row>
    <row r="54" spans="1:7" ht="15.75">
      <c r="A54" s="405" t="str">
        <f t="shared" si="3"/>
        <v>Expat Romania BET UCITS ETF</v>
      </c>
      <c r="B54" s="406" t="str">
        <f t="shared" si="4"/>
        <v>05-1636</v>
      </c>
      <c r="C54" s="407">
        <f t="shared" si="5"/>
        <v>44742</v>
      </c>
      <c r="D54" s="408" t="s">
        <v>206</v>
      </c>
      <c r="E54" s="420" t="s">
        <v>31</v>
      </c>
      <c r="F54" s="406" t="s">
        <v>793</v>
      </c>
      <c r="G54" s="410">
        <f>'1-SB'!G24</f>
        <v>3917912</v>
      </c>
    </row>
    <row r="55" spans="1:7" ht="15.75">
      <c r="A55" s="405" t="str">
        <f t="shared" si="3"/>
        <v>Expat Romania BET UCITS ETF</v>
      </c>
      <c r="B55" s="406" t="str">
        <f t="shared" si="4"/>
        <v>05-1636</v>
      </c>
      <c r="C55" s="407">
        <f t="shared" si="5"/>
        <v>44742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Expat Romania BET UCITS ETF</v>
      </c>
      <c r="B56" s="406" t="str">
        <f t="shared" si="4"/>
        <v>05-1636</v>
      </c>
      <c r="C56" s="407">
        <f t="shared" si="5"/>
        <v>44742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Expat Romania BET UCITS ETF</v>
      </c>
      <c r="B57" s="406" t="str">
        <f t="shared" si="4"/>
        <v>05-1636</v>
      </c>
      <c r="C57" s="407">
        <f t="shared" si="5"/>
        <v>44742</v>
      </c>
      <c r="D57" s="413" t="s">
        <v>208</v>
      </c>
      <c r="E57" s="415" t="s">
        <v>125</v>
      </c>
      <c r="F57" s="406" t="s">
        <v>793</v>
      </c>
      <c r="G57" s="410">
        <f>'1-SB'!G28</f>
        <v>4044</v>
      </c>
    </row>
    <row r="58" spans="1:7" ht="15.75">
      <c r="A58" s="405" t="str">
        <f t="shared" si="3"/>
        <v>Expat Romania BET UCITS ETF</v>
      </c>
      <c r="B58" s="406" t="str">
        <f t="shared" si="4"/>
        <v>05-1636</v>
      </c>
      <c r="C58" s="407">
        <f t="shared" si="5"/>
        <v>44742</v>
      </c>
      <c r="D58" s="413" t="s">
        <v>209</v>
      </c>
      <c r="E58" s="417" t="s">
        <v>161</v>
      </c>
      <c r="F58" s="406" t="s">
        <v>793</v>
      </c>
      <c r="G58" s="410">
        <f>'1-SB'!G29</f>
        <v>824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3220</v>
      </c>
    </row>
    <row r="60" spans="1:7" ht="15.75">
      <c r="A60" s="405" t="str">
        <f aca="true" t="shared" si="6" ref="A60:A81">dfName</f>
        <v>Expat Romania BET UCITS ETF</v>
      </c>
      <c r="B60" s="406" t="str">
        <f aca="true" t="shared" si="7" ref="B60:B81">dfRG</f>
        <v>05-1636</v>
      </c>
      <c r="C60" s="407">
        <f aca="true" t="shared" si="8" ref="C60:C81">EndDate</f>
        <v>44742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Expat Romania BET UCITS ETF</v>
      </c>
      <c r="B61" s="406" t="str">
        <f t="shared" si="7"/>
        <v>05-1636</v>
      </c>
      <c r="C61" s="407">
        <f t="shared" si="8"/>
        <v>44742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Expat Romania BET UCITS ETF</v>
      </c>
      <c r="B62" s="406" t="str">
        <f t="shared" si="7"/>
        <v>05-1636</v>
      </c>
      <c r="C62" s="407">
        <f t="shared" si="8"/>
        <v>44742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Expat Romania BET UCITS ETF</v>
      </c>
      <c r="B63" s="406" t="str">
        <f t="shared" si="7"/>
        <v>05-1636</v>
      </c>
      <c r="C63" s="407">
        <f t="shared" si="8"/>
        <v>44742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Expat Romania BET UCITS ETF</v>
      </c>
      <c r="B64" s="406" t="str">
        <f t="shared" si="7"/>
        <v>05-1636</v>
      </c>
      <c r="C64" s="407">
        <f t="shared" si="8"/>
        <v>44742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Expat Romania BET UCITS ETF</v>
      </c>
      <c r="B65" s="406" t="str">
        <f t="shared" si="7"/>
        <v>05-1636</v>
      </c>
      <c r="C65" s="407">
        <f t="shared" si="8"/>
        <v>44742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Expat Romania BET UCITS ETF</v>
      </c>
      <c r="B66" s="406" t="str">
        <f t="shared" si="7"/>
        <v>05-1636</v>
      </c>
      <c r="C66" s="407">
        <f t="shared" si="8"/>
        <v>44742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Expat Romania BET UCITS ETF</v>
      </c>
      <c r="B67" s="406" t="str">
        <f t="shared" si="7"/>
        <v>05-1636</v>
      </c>
      <c r="C67" s="407">
        <f t="shared" si="8"/>
        <v>44742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Expat Romania BET UCITS ETF</v>
      </c>
      <c r="B68" s="406" t="str">
        <f t="shared" si="7"/>
        <v>05-1636</v>
      </c>
      <c r="C68" s="407">
        <f t="shared" si="8"/>
        <v>44742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Expat Romania BET UCITS ETF</v>
      </c>
      <c r="B69" s="406" t="str">
        <f t="shared" si="7"/>
        <v>05-1636</v>
      </c>
      <c r="C69" s="407">
        <f t="shared" si="8"/>
        <v>44742</v>
      </c>
      <c r="D69" s="408" t="s">
        <v>220</v>
      </c>
      <c r="E69" s="420" t="s">
        <v>34</v>
      </c>
      <c r="F69" s="406" t="s">
        <v>793</v>
      </c>
      <c r="G69" s="410">
        <f>'1-SB'!G40</f>
        <v>4044</v>
      </c>
    </row>
    <row r="70" spans="1:7" ht="15.75">
      <c r="A70" s="405" t="str">
        <f t="shared" si="6"/>
        <v>Expat Romania BET UCITS ETF</v>
      </c>
      <c r="B70" s="406" t="str">
        <f t="shared" si="7"/>
        <v>05-1636</v>
      </c>
      <c r="C70" s="407">
        <f t="shared" si="8"/>
        <v>44742</v>
      </c>
      <c r="D70" s="411" t="s">
        <v>221</v>
      </c>
      <c r="E70" s="411" t="s">
        <v>35</v>
      </c>
      <c r="F70" s="406" t="s">
        <v>793</v>
      </c>
      <c r="G70" s="410">
        <f>'1-SB'!G47</f>
        <v>3921956</v>
      </c>
    </row>
    <row r="71" spans="1:7" ht="15.75">
      <c r="A71" s="423" t="str">
        <f t="shared" si="6"/>
        <v>Expat Romania BET UCITS ETF</v>
      </c>
      <c r="B71" s="424" t="str">
        <f t="shared" si="7"/>
        <v>05-1636</v>
      </c>
      <c r="C71" s="425">
        <f t="shared" si="8"/>
        <v>44742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Expat Romania BET UCITS ETF</v>
      </c>
      <c r="B72" s="424" t="str">
        <f t="shared" si="7"/>
        <v>05-1636</v>
      </c>
      <c r="C72" s="425">
        <f t="shared" si="8"/>
        <v>44742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Expat Romania BET UCITS ETF</v>
      </c>
      <c r="B73" s="424" t="str">
        <f t="shared" si="7"/>
        <v>05-1636</v>
      </c>
      <c r="C73" s="425">
        <f t="shared" si="8"/>
        <v>44742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Expat Romania BET UCITS ETF</v>
      </c>
      <c r="B74" s="424" t="str">
        <f t="shared" si="7"/>
        <v>05-1636</v>
      </c>
      <c r="C74" s="425">
        <f t="shared" si="8"/>
        <v>44742</v>
      </c>
      <c r="D74" s="426" t="s">
        <v>795</v>
      </c>
      <c r="E74" s="431" t="s">
        <v>936</v>
      </c>
      <c r="F74" s="424" t="s">
        <v>828</v>
      </c>
      <c r="G74" s="428">
        <f>'2-OD'!C13</f>
        <v>1300</v>
      </c>
    </row>
    <row r="75" spans="1:7" ht="31.5">
      <c r="A75" s="423" t="str">
        <f t="shared" si="6"/>
        <v>Expat Romania BET UCITS ETF</v>
      </c>
      <c r="B75" s="424" t="str">
        <f t="shared" si="7"/>
        <v>05-1636</v>
      </c>
      <c r="C75" s="425">
        <f t="shared" si="8"/>
        <v>44742</v>
      </c>
      <c r="D75" s="426" t="s">
        <v>796</v>
      </c>
      <c r="E75" s="431" t="s">
        <v>937</v>
      </c>
      <c r="F75" s="424" t="s">
        <v>828</v>
      </c>
      <c r="G75" s="428">
        <f>'2-OD'!C14</f>
        <v>165932</v>
      </c>
    </row>
    <row r="76" spans="1:7" ht="15.75">
      <c r="A76" s="423" t="str">
        <f t="shared" si="6"/>
        <v>Expat Romania BET UCITS ETF</v>
      </c>
      <c r="B76" s="424" t="str">
        <f t="shared" si="7"/>
        <v>05-1636</v>
      </c>
      <c r="C76" s="425">
        <f t="shared" si="8"/>
        <v>44742</v>
      </c>
      <c r="D76" s="426" t="s">
        <v>797</v>
      </c>
      <c r="E76" s="431" t="s">
        <v>938</v>
      </c>
      <c r="F76" s="424" t="s">
        <v>828</v>
      </c>
      <c r="G76" s="428">
        <f>'2-OD'!C15</f>
        <v>75137</v>
      </c>
    </row>
    <row r="77" spans="1:7" ht="15.75">
      <c r="A77" s="423" t="str">
        <f t="shared" si="6"/>
        <v>Expat Romania BET UCITS ETF</v>
      </c>
      <c r="B77" s="424" t="str">
        <f t="shared" si="7"/>
        <v>05-1636</v>
      </c>
      <c r="C77" s="425">
        <f t="shared" si="8"/>
        <v>44742</v>
      </c>
      <c r="D77" s="426" t="s">
        <v>798</v>
      </c>
      <c r="E77" s="431" t="s">
        <v>981</v>
      </c>
      <c r="F77" s="424" t="s">
        <v>828</v>
      </c>
      <c r="G77" s="428">
        <f>'2-OD'!C16</f>
        <v>28669</v>
      </c>
    </row>
    <row r="78" spans="1:7" ht="15.75">
      <c r="A78" s="423" t="str">
        <f t="shared" si="6"/>
        <v>Expat Romania BET UCITS ETF</v>
      </c>
      <c r="B78" s="424" t="str">
        <f t="shared" si="7"/>
        <v>05-1636</v>
      </c>
      <c r="C78" s="425">
        <f t="shared" si="8"/>
        <v>44742</v>
      </c>
      <c r="D78" s="429" t="s">
        <v>799</v>
      </c>
      <c r="E78" s="432" t="s">
        <v>20</v>
      </c>
      <c r="F78" s="424" t="s">
        <v>828</v>
      </c>
      <c r="G78" s="428">
        <f>'2-OD'!C18</f>
        <v>271038</v>
      </c>
    </row>
    <row r="79" spans="1:7" ht="15.75">
      <c r="A79" s="423" t="str">
        <f t="shared" si="6"/>
        <v>Expat Romania BET UCITS ETF</v>
      </c>
      <c r="B79" s="424" t="str">
        <f t="shared" si="7"/>
        <v>05-1636</v>
      </c>
      <c r="C79" s="425">
        <f t="shared" si="8"/>
        <v>44742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Expat Romania BET UCITS ETF</v>
      </c>
      <c r="B80" s="424" t="str">
        <f t="shared" si="7"/>
        <v>05-1636</v>
      </c>
      <c r="C80" s="425">
        <f t="shared" si="8"/>
        <v>44742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Expat Romania BET UCITS ETF</v>
      </c>
      <c r="B81" s="424" t="str">
        <f t="shared" si="7"/>
        <v>05-1636</v>
      </c>
      <c r="C81" s="425">
        <f t="shared" si="8"/>
        <v>44742</v>
      </c>
      <c r="D81" s="426" t="s">
        <v>801</v>
      </c>
      <c r="E81" s="431" t="s">
        <v>122</v>
      </c>
      <c r="F81" s="424" t="s">
        <v>828</v>
      </c>
      <c r="G81" s="428">
        <f>'2-OD'!C21</f>
        <v>19230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Expat Romania BET UCITS ETF</v>
      </c>
      <c r="B83" s="424" t="str">
        <f aca="true" t="shared" si="10" ref="B83:B109">dfRG</f>
        <v>05-1636</v>
      </c>
      <c r="C83" s="425">
        <f aca="true" t="shared" si="11" ref="C83:C109">EndDate</f>
        <v>44742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Expat Romania BET UCITS ETF</v>
      </c>
      <c r="B84" s="424" t="str">
        <f t="shared" si="10"/>
        <v>05-1636</v>
      </c>
      <c r="C84" s="425">
        <f t="shared" si="11"/>
        <v>44742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Expat Romania BET UCITS ETF</v>
      </c>
      <c r="B85" s="424" t="str">
        <f t="shared" si="10"/>
        <v>05-1636</v>
      </c>
      <c r="C85" s="425">
        <f t="shared" si="11"/>
        <v>44742</v>
      </c>
      <c r="D85" s="429" t="s">
        <v>805</v>
      </c>
      <c r="E85" s="432" t="s">
        <v>23</v>
      </c>
      <c r="F85" s="424" t="s">
        <v>828</v>
      </c>
      <c r="G85" s="428">
        <f>'2-OD'!C25</f>
        <v>19230</v>
      </c>
    </row>
    <row r="86" spans="1:7" ht="15.75">
      <c r="A86" s="423" t="str">
        <f t="shared" si="9"/>
        <v>Expat Romania BET UCITS ETF</v>
      </c>
      <c r="B86" s="424" t="str">
        <f t="shared" si="10"/>
        <v>05-1636</v>
      </c>
      <c r="C86" s="425">
        <f t="shared" si="11"/>
        <v>44742</v>
      </c>
      <c r="D86" s="429" t="s">
        <v>806</v>
      </c>
      <c r="E86" s="433" t="s">
        <v>144</v>
      </c>
      <c r="F86" s="424" t="s">
        <v>828</v>
      </c>
      <c r="G86" s="428">
        <f>'2-OD'!C26</f>
        <v>290268</v>
      </c>
    </row>
    <row r="87" spans="1:7" ht="15.75">
      <c r="A87" s="423" t="str">
        <f t="shared" si="9"/>
        <v>Expat Romania BET UCITS ETF</v>
      </c>
      <c r="B87" s="424" t="str">
        <f t="shared" si="10"/>
        <v>05-1636</v>
      </c>
      <c r="C87" s="425">
        <f t="shared" si="11"/>
        <v>44742</v>
      </c>
      <c r="D87" s="429" t="s">
        <v>807</v>
      </c>
      <c r="E87" s="433" t="s">
        <v>824</v>
      </c>
      <c r="F87" s="424" t="s">
        <v>828</v>
      </c>
      <c r="G87" s="428">
        <f>'2-OD'!C27</f>
        <v>28088</v>
      </c>
    </row>
    <row r="88" spans="1:7" ht="15.75">
      <c r="A88" s="423" t="str">
        <f t="shared" si="9"/>
        <v>Expat Romania BET UCITS ETF</v>
      </c>
      <c r="B88" s="424" t="str">
        <f t="shared" si="10"/>
        <v>05-1636</v>
      </c>
      <c r="C88" s="425">
        <f t="shared" si="11"/>
        <v>44742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Expat Romania BET UCITS ETF</v>
      </c>
      <c r="B89" s="424" t="str">
        <f t="shared" si="10"/>
        <v>05-1636</v>
      </c>
      <c r="C89" s="425">
        <f t="shared" si="11"/>
        <v>44742</v>
      </c>
      <c r="D89" s="429" t="s">
        <v>809</v>
      </c>
      <c r="E89" s="433" t="s">
        <v>146</v>
      </c>
      <c r="F89" s="424" t="s">
        <v>828</v>
      </c>
      <c r="G89" s="428">
        <f>'2-OD'!C29</f>
        <v>28088</v>
      </c>
    </row>
    <row r="90" spans="1:7" ht="15.75">
      <c r="A90" s="423" t="str">
        <f t="shared" si="9"/>
        <v>Expat Romania BET UCITS ETF</v>
      </c>
      <c r="B90" s="424" t="str">
        <f t="shared" si="10"/>
        <v>05-1636</v>
      </c>
      <c r="C90" s="425">
        <f t="shared" si="11"/>
        <v>44742</v>
      </c>
      <c r="D90" s="429" t="s">
        <v>810</v>
      </c>
      <c r="E90" s="433" t="s">
        <v>826</v>
      </c>
      <c r="F90" s="424" t="s">
        <v>828</v>
      </c>
      <c r="G90" s="428">
        <f>'2-OD'!C30</f>
        <v>318356</v>
      </c>
    </row>
    <row r="91" spans="1:7" ht="15.75">
      <c r="A91" s="434" t="str">
        <f t="shared" si="9"/>
        <v>Expat Romania BET UCITS ETF</v>
      </c>
      <c r="B91" s="435" t="str">
        <f t="shared" si="10"/>
        <v>05-1636</v>
      </c>
      <c r="C91" s="436">
        <f t="shared" si="11"/>
        <v>44742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Expat Romania BET UCITS ETF</v>
      </c>
      <c r="B92" s="435" t="str">
        <f t="shared" si="10"/>
        <v>05-1636</v>
      </c>
      <c r="C92" s="436">
        <f t="shared" si="11"/>
        <v>44742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Expat Romania BET UCITS ETF</v>
      </c>
      <c r="B93" s="435" t="str">
        <f t="shared" si="10"/>
        <v>05-1636</v>
      </c>
      <c r="C93" s="436">
        <f t="shared" si="11"/>
        <v>44742</v>
      </c>
      <c r="D93" s="437" t="s">
        <v>811</v>
      </c>
      <c r="E93" s="442" t="s">
        <v>38</v>
      </c>
      <c r="F93" s="435" t="s">
        <v>829</v>
      </c>
      <c r="G93" s="439">
        <f>'2-OD'!G12</f>
        <v>242100</v>
      </c>
    </row>
    <row r="94" spans="1:7" ht="31.5">
      <c r="A94" s="434" t="str">
        <f t="shared" si="9"/>
        <v>Expat Romania BET UCITS ETF</v>
      </c>
      <c r="B94" s="435" t="str">
        <f t="shared" si="10"/>
        <v>05-1636</v>
      </c>
      <c r="C94" s="436">
        <f t="shared" si="11"/>
        <v>44742</v>
      </c>
      <c r="D94" s="437" t="s">
        <v>812</v>
      </c>
      <c r="E94" s="442" t="s">
        <v>939</v>
      </c>
      <c r="F94" s="435" t="s">
        <v>829</v>
      </c>
      <c r="G94" s="439">
        <f>'2-OD'!G13</f>
        <v>0</v>
      </c>
    </row>
    <row r="95" spans="1:7" ht="31.5">
      <c r="A95" s="434" t="str">
        <f t="shared" si="9"/>
        <v>Expat Romania BET UCITS ETF</v>
      </c>
      <c r="B95" s="435" t="str">
        <f t="shared" si="10"/>
        <v>05-1636</v>
      </c>
      <c r="C95" s="436">
        <f t="shared" si="11"/>
        <v>44742</v>
      </c>
      <c r="D95" s="437" t="s">
        <v>813</v>
      </c>
      <c r="E95" s="442" t="s">
        <v>940</v>
      </c>
      <c r="F95" s="435" t="s">
        <v>829</v>
      </c>
      <c r="G95" s="439">
        <f>'2-OD'!G14</f>
        <v>0</v>
      </c>
    </row>
    <row r="96" spans="1:7" ht="15.75">
      <c r="A96" s="434" t="str">
        <f t="shared" si="9"/>
        <v>Expat Romania BET UCITS ETF</v>
      </c>
      <c r="B96" s="435" t="str">
        <f t="shared" si="10"/>
        <v>05-1636</v>
      </c>
      <c r="C96" s="436">
        <f t="shared" si="11"/>
        <v>44742</v>
      </c>
      <c r="D96" s="437" t="s">
        <v>814</v>
      </c>
      <c r="E96" s="442" t="s">
        <v>941</v>
      </c>
      <c r="F96" s="435" t="s">
        <v>829</v>
      </c>
      <c r="G96" s="439">
        <f>'2-OD'!G15</f>
        <v>76256</v>
      </c>
    </row>
    <row r="97" spans="1:7" ht="15.75">
      <c r="A97" s="434" t="str">
        <f t="shared" si="9"/>
        <v>Expat Romania BET UCITS ETF</v>
      </c>
      <c r="B97" s="435" t="str">
        <f t="shared" si="10"/>
        <v>05-1636</v>
      </c>
      <c r="C97" s="436">
        <f t="shared" si="11"/>
        <v>44742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Expat Romania BET UCITS ETF</v>
      </c>
      <c r="B98" s="435" t="str">
        <f t="shared" si="10"/>
        <v>05-1636</v>
      </c>
      <c r="C98" s="436">
        <f t="shared" si="11"/>
        <v>44742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Expat Romania BET UCITS ETF</v>
      </c>
      <c r="B99" s="435" t="str">
        <f t="shared" si="10"/>
        <v>05-1636</v>
      </c>
      <c r="C99" s="436">
        <f t="shared" si="11"/>
        <v>44742</v>
      </c>
      <c r="D99" s="440" t="s">
        <v>817</v>
      </c>
      <c r="E99" s="444" t="s">
        <v>20</v>
      </c>
      <c r="F99" s="435" t="s">
        <v>829</v>
      </c>
      <c r="G99" s="439">
        <f>'2-OD'!G18</f>
        <v>318356</v>
      </c>
    </row>
    <row r="100" spans="1:7" ht="15.75">
      <c r="A100" s="434" t="str">
        <f t="shared" si="9"/>
        <v>Expat Romania BET UCITS ETF</v>
      </c>
      <c r="B100" s="435" t="str">
        <f t="shared" si="10"/>
        <v>05-1636</v>
      </c>
      <c r="C100" s="436">
        <f t="shared" si="11"/>
        <v>44742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Expat Romania BET UCITS ETF</v>
      </c>
      <c r="B101" s="435" t="str">
        <f t="shared" si="10"/>
        <v>05-1636</v>
      </c>
      <c r="C101" s="436">
        <f t="shared" si="11"/>
        <v>44742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Expat Romania BET UCITS ETF</v>
      </c>
      <c r="B102" s="435" t="str">
        <f t="shared" si="10"/>
        <v>05-1636</v>
      </c>
      <c r="C102" s="436">
        <f t="shared" si="11"/>
        <v>44742</v>
      </c>
      <c r="D102" s="440" t="s">
        <v>819</v>
      </c>
      <c r="E102" s="445" t="s">
        <v>40</v>
      </c>
      <c r="F102" s="435" t="s">
        <v>829</v>
      </c>
      <c r="G102" s="439">
        <f>'2-OD'!G26</f>
        <v>318356</v>
      </c>
    </row>
    <row r="103" spans="1:7" ht="15.75">
      <c r="A103" s="434" t="str">
        <f t="shared" si="9"/>
        <v>Expat Romania BET UCITS ETF</v>
      </c>
      <c r="B103" s="435" t="str">
        <f t="shared" si="10"/>
        <v>05-1636</v>
      </c>
      <c r="C103" s="436">
        <f t="shared" si="11"/>
        <v>44742</v>
      </c>
      <c r="D103" s="440" t="s">
        <v>820</v>
      </c>
      <c r="E103" s="445" t="s">
        <v>825</v>
      </c>
      <c r="F103" s="435" t="s">
        <v>829</v>
      </c>
      <c r="G103" s="439">
        <f>'2-OD'!G27</f>
        <v>0</v>
      </c>
    </row>
    <row r="104" spans="1:7" ht="15.75">
      <c r="A104" s="434" t="str">
        <f t="shared" si="9"/>
        <v>Expat Romania BET UCITS ETF</v>
      </c>
      <c r="B104" s="435" t="str">
        <f t="shared" si="10"/>
        <v>05-1636</v>
      </c>
      <c r="C104" s="436">
        <f t="shared" si="11"/>
        <v>44742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Expat Romania BET UCITS ETF</v>
      </c>
      <c r="B105" s="435" t="str">
        <f t="shared" si="10"/>
        <v>05-1636</v>
      </c>
      <c r="C105" s="436">
        <f t="shared" si="11"/>
        <v>44742</v>
      </c>
      <c r="D105" s="440" t="s">
        <v>821</v>
      </c>
      <c r="E105" s="445" t="s">
        <v>147</v>
      </c>
      <c r="F105" s="435" t="s">
        <v>829</v>
      </c>
      <c r="G105" s="439">
        <f>'2-OD'!G29</f>
        <v>0</v>
      </c>
    </row>
    <row r="106" spans="1:7" ht="15.75">
      <c r="A106" s="434" t="str">
        <f t="shared" si="9"/>
        <v>Expat Romania BET UCITS ETF</v>
      </c>
      <c r="B106" s="435" t="str">
        <f t="shared" si="10"/>
        <v>05-1636</v>
      </c>
      <c r="C106" s="436">
        <f t="shared" si="11"/>
        <v>44742</v>
      </c>
      <c r="D106" s="440" t="s">
        <v>822</v>
      </c>
      <c r="E106" s="445" t="s">
        <v>827</v>
      </c>
      <c r="F106" s="435" t="s">
        <v>829</v>
      </c>
      <c r="G106" s="439">
        <f>'2-OD'!G30</f>
        <v>318356</v>
      </c>
    </row>
    <row r="107" spans="1:7" ht="15.75">
      <c r="A107" s="446" t="str">
        <f t="shared" si="9"/>
        <v>Expat Romania BET UCITS ETF</v>
      </c>
      <c r="B107" s="447" t="str">
        <f t="shared" si="10"/>
        <v>05-1636</v>
      </c>
      <c r="C107" s="448">
        <f t="shared" si="11"/>
        <v>44742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Expat Romania BET UCITS ETF</v>
      </c>
      <c r="B108" s="447" t="str">
        <f t="shared" si="10"/>
        <v>05-1636</v>
      </c>
      <c r="C108" s="448">
        <f t="shared" si="11"/>
        <v>44742</v>
      </c>
      <c r="D108" s="449" t="s">
        <v>830</v>
      </c>
      <c r="E108" s="452" t="s">
        <v>987</v>
      </c>
      <c r="F108" s="447" t="s">
        <v>1367</v>
      </c>
      <c r="G108" s="451">
        <f>'3-OPP'!E13</f>
        <v>-55819</v>
      </c>
    </row>
    <row r="109" spans="1:7" ht="31.5">
      <c r="A109" s="446" t="str">
        <f t="shared" si="9"/>
        <v>Expat Romania BET UCITS ETF</v>
      </c>
      <c r="B109" s="447" t="str">
        <f t="shared" si="10"/>
        <v>05-1636</v>
      </c>
      <c r="C109" s="448">
        <f t="shared" si="11"/>
        <v>44742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Expat Romania BET UCITS ETF</v>
      </c>
      <c r="B110" s="447" t="str">
        <f aca="true" t="shared" si="13" ref="B110:B141">dfRG</f>
        <v>05-1636</v>
      </c>
      <c r="C110" s="448">
        <f aca="true" t="shared" si="14" ref="C110:C141">EndDate</f>
        <v>44742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Expat Romania BET UCITS ETF</v>
      </c>
      <c r="B111" s="447" t="str">
        <f t="shared" si="13"/>
        <v>05-1636</v>
      </c>
      <c r="C111" s="448">
        <f t="shared" si="14"/>
        <v>44742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Expat Romania BET UCITS ETF</v>
      </c>
      <c r="B112" s="447" t="str">
        <f t="shared" si="13"/>
        <v>05-1636</v>
      </c>
      <c r="C112" s="448">
        <f t="shared" si="14"/>
        <v>44742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Expat Romania BET UCITS ETF</v>
      </c>
      <c r="B113" s="447" t="str">
        <f t="shared" si="13"/>
        <v>05-1636</v>
      </c>
      <c r="C113" s="448">
        <f t="shared" si="14"/>
        <v>44742</v>
      </c>
      <c r="D113" s="449" t="s">
        <v>835</v>
      </c>
      <c r="E113" s="452" t="s">
        <v>984</v>
      </c>
      <c r="F113" s="447" t="s">
        <v>1367</v>
      </c>
      <c r="G113" s="451">
        <f>'3-OPP'!E18</f>
        <v>-19230</v>
      </c>
    </row>
    <row r="114" spans="1:7" ht="31.5">
      <c r="A114" s="446" t="str">
        <f t="shared" si="12"/>
        <v>Expat Romania BET UCITS ETF</v>
      </c>
      <c r="B114" s="447" t="str">
        <f t="shared" si="13"/>
        <v>05-1636</v>
      </c>
      <c r="C114" s="448">
        <f t="shared" si="14"/>
        <v>44742</v>
      </c>
      <c r="D114" s="455" t="s">
        <v>836</v>
      </c>
      <c r="E114" s="450" t="s">
        <v>985</v>
      </c>
      <c r="F114" s="447" t="s">
        <v>1367</v>
      </c>
      <c r="G114" s="451">
        <f>'3-OPP'!E19</f>
        <v>-75049</v>
      </c>
    </row>
    <row r="115" spans="1:7" ht="15.75">
      <c r="A115" s="446" t="str">
        <f t="shared" si="12"/>
        <v>Expat Romania BET UCITS ETF</v>
      </c>
      <c r="B115" s="447" t="str">
        <f t="shared" si="13"/>
        <v>05-1636</v>
      </c>
      <c r="C115" s="448">
        <f t="shared" si="14"/>
        <v>44742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Expat Romania BET UCITS ETF</v>
      </c>
      <c r="B116" s="447" t="str">
        <f t="shared" si="13"/>
        <v>05-1636</v>
      </c>
      <c r="C116" s="448">
        <f t="shared" si="14"/>
        <v>44742</v>
      </c>
      <c r="D116" s="449" t="s">
        <v>837</v>
      </c>
      <c r="E116" s="452" t="s">
        <v>958</v>
      </c>
      <c r="F116" s="447" t="s">
        <v>1367</v>
      </c>
      <c r="G116" s="451">
        <f>'3-OPP'!E21</f>
        <v>31689</v>
      </c>
    </row>
    <row r="117" spans="1:7" ht="31.5">
      <c r="A117" s="446" t="str">
        <f t="shared" si="12"/>
        <v>Expat Romania BET UCITS ETF</v>
      </c>
      <c r="B117" s="447" t="str">
        <f t="shared" si="13"/>
        <v>05-1636</v>
      </c>
      <c r="C117" s="448">
        <f t="shared" si="14"/>
        <v>44742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Expat Romania BET UCITS ETF</v>
      </c>
      <c r="B118" s="447" t="str">
        <f t="shared" si="13"/>
        <v>05-1636</v>
      </c>
      <c r="C118" s="448">
        <f t="shared" si="14"/>
        <v>44742</v>
      </c>
      <c r="D118" s="449" t="s">
        <v>839</v>
      </c>
      <c r="E118" s="452" t="s">
        <v>960</v>
      </c>
      <c r="F118" s="447" t="s">
        <v>1367</v>
      </c>
      <c r="G118" s="451">
        <f>'3-OPP'!E23</f>
        <v>-4345</v>
      </c>
    </row>
    <row r="119" spans="1:7" ht="15.75">
      <c r="A119" s="446" t="str">
        <f t="shared" si="12"/>
        <v>Expat Romania BET UCITS ETF</v>
      </c>
      <c r="B119" s="447" t="str">
        <f t="shared" si="13"/>
        <v>05-1636</v>
      </c>
      <c r="C119" s="448">
        <f t="shared" si="14"/>
        <v>44742</v>
      </c>
      <c r="D119" s="449" t="s">
        <v>840</v>
      </c>
      <c r="E119" s="452" t="s">
        <v>961</v>
      </c>
      <c r="F119" s="447" t="s">
        <v>1367</v>
      </c>
      <c r="G119" s="451">
        <f>'3-OPP'!E24</f>
        <v>235821</v>
      </c>
    </row>
    <row r="120" spans="1:7" ht="15.75">
      <c r="A120" s="446" t="str">
        <f t="shared" si="12"/>
        <v>Expat Romania BET UCITS ETF</v>
      </c>
      <c r="B120" s="447" t="str">
        <f t="shared" si="13"/>
        <v>05-1636</v>
      </c>
      <c r="C120" s="448">
        <f t="shared" si="14"/>
        <v>44742</v>
      </c>
      <c r="D120" s="449" t="s">
        <v>841</v>
      </c>
      <c r="E120" s="454" t="s">
        <v>962</v>
      </c>
      <c r="F120" s="447" t="s">
        <v>1367</v>
      </c>
      <c r="G120" s="451">
        <f>'3-OPP'!E25</f>
        <v>-19313</v>
      </c>
    </row>
    <row r="121" spans="1:7" ht="15.75">
      <c r="A121" s="446" t="str">
        <f t="shared" si="12"/>
        <v>Expat Romania BET UCITS ETF</v>
      </c>
      <c r="B121" s="447" t="str">
        <f t="shared" si="13"/>
        <v>05-1636</v>
      </c>
      <c r="C121" s="448">
        <f t="shared" si="14"/>
        <v>44742</v>
      </c>
      <c r="D121" s="449" t="s">
        <v>842</v>
      </c>
      <c r="E121" s="454" t="s">
        <v>963</v>
      </c>
      <c r="F121" s="447" t="s">
        <v>1367</v>
      </c>
      <c r="G121" s="451">
        <f>'3-OPP'!E26</f>
        <v>-5008</v>
      </c>
    </row>
    <row r="122" spans="1:7" ht="15.75">
      <c r="A122" s="446" t="str">
        <f t="shared" si="12"/>
        <v>Expat Romania BET UCITS ETF</v>
      </c>
      <c r="B122" s="447" t="str">
        <f t="shared" si="13"/>
        <v>05-1636</v>
      </c>
      <c r="C122" s="448">
        <f t="shared" si="14"/>
        <v>44742</v>
      </c>
      <c r="D122" s="449" t="s">
        <v>843</v>
      </c>
      <c r="E122" s="454" t="s">
        <v>964</v>
      </c>
      <c r="F122" s="447" t="s">
        <v>1367</v>
      </c>
      <c r="G122" s="451">
        <f>'3-OPP'!E27</f>
        <v>-253</v>
      </c>
    </row>
    <row r="123" spans="1:7" ht="15.75">
      <c r="A123" s="446" t="str">
        <f t="shared" si="12"/>
        <v>Expat Romania BET UCITS ETF</v>
      </c>
      <c r="B123" s="447" t="str">
        <f t="shared" si="13"/>
        <v>05-1636</v>
      </c>
      <c r="C123" s="448">
        <f t="shared" si="14"/>
        <v>44742</v>
      </c>
      <c r="D123" s="449" t="s">
        <v>844</v>
      </c>
      <c r="E123" s="452" t="s">
        <v>965</v>
      </c>
      <c r="F123" s="447" t="s">
        <v>1367</v>
      </c>
      <c r="G123" s="451">
        <f>'3-OPP'!E28</f>
        <v>-94</v>
      </c>
    </row>
    <row r="124" spans="1:7" ht="31.5">
      <c r="A124" s="446" t="str">
        <f t="shared" si="12"/>
        <v>Expat Romania BET UCITS ETF</v>
      </c>
      <c r="B124" s="447" t="str">
        <f t="shared" si="13"/>
        <v>05-1636</v>
      </c>
      <c r="C124" s="448">
        <f t="shared" si="14"/>
        <v>44742</v>
      </c>
      <c r="D124" s="455" t="s">
        <v>845</v>
      </c>
      <c r="E124" s="450" t="s">
        <v>115</v>
      </c>
      <c r="F124" s="447" t="s">
        <v>1367</v>
      </c>
      <c r="G124" s="451">
        <f>'3-OPP'!E29</f>
        <v>238497</v>
      </c>
    </row>
    <row r="125" spans="1:7" ht="15.75">
      <c r="A125" s="446" t="str">
        <f t="shared" si="12"/>
        <v>Expat Romania BET UCITS ETF</v>
      </c>
      <c r="B125" s="447" t="str">
        <f t="shared" si="13"/>
        <v>05-1636</v>
      </c>
      <c r="C125" s="448">
        <f t="shared" si="14"/>
        <v>44742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Expat Romania BET UCITS ETF</v>
      </c>
      <c r="B126" s="447" t="str">
        <f t="shared" si="13"/>
        <v>05-1636</v>
      </c>
      <c r="C126" s="448">
        <f t="shared" si="14"/>
        <v>44742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Expat Romania BET UCITS ETF</v>
      </c>
      <c r="B127" s="447" t="str">
        <f t="shared" si="13"/>
        <v>05-1636</v>
      </c>
      <c r="C127" s="448">
        <f t="shared" si="14"/>
        <v>44742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Expat Romania BET UCITS ETF</v>
      </c>
      <c r="B128" s="447" t="str">
        <f t="shared" si="13"/>
        <v>05-1636</v>
      </c>
      <c r="C128" s="448">
        <f t="shared" si="14"/>
        <v>44742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Expat Romania BET UCITS ETF</v>
      </c>
      <c r="B129" s="447" t="str">
        <f t="shared" si="13"/>
        <v>05-1636</v>
      </c>
      <c r="C129" s="448">
        <f t="shared" si="14"/>
        <v>44742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Expat Romania BET UCITS ETF</v>
      </c>
      <c r="B130" s="447" t="str">
        <f t="shared" si="13"/>
        <v>05-1636</v>
      </c>
      <c r="C130" s="448">
        <f t="shared" si="14"/>
        <v>44742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Expat Romania BET UCITS ETF</v>
      </c>
      <c r="B131" s="447" t="str">
        <f t="shared" si="13"/>
        <v>05-1636</v>
      </c>
      <c r="C131" s="448">
        <f t="shared" si="14"/>
        <v>44742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Expat Romania BET UCITS ETF</v>
      </c>
      <c r="B132" s="447" t="str">
        <f t="shared" si="13"/>
        <v>05-1636</v>
      </c>
      <c r="C132" s="448">
        <f t="shared" si="14"/>
        <v>44742</v>
      </c>
      <c r="D132" s="455" t="s">
        <v>852</v>
      </c>
      <c r="E132" s="450" t="s">
        <v>62</v>
      </c>
      <c r="F132" s="447" t="s">
        <v>1367</v>
      </c>
      <c r="G132" s="451">
        <f>'3-OPP'!E37</f>
        <v>163448</v>
      </c>
    </row>
    <row r="133" spans="1:7" ht="31.5">
      <c r="A133" s="446" t="str">
        <f t="shared" si="12"/>
        <v>Expat Romania BET UCITS ETF</v>
      </c>
      <c r="B133" s="447" t="str">
        <f t="shared" si="13"/>
        <v>05-1636</v>
      </c>
      <c r="C133" s="448">
        <f t="shared" si="14"/>
        <v>44742</v>
      </c>
      <c r="D133" s="455" t="s">
        <v>853</v>
      </c>
      <c r="E133" s="450" t="s">
        <v>982</v>
      </c>
      <c r="F133" s="447" t="s">
        <v>1367</v>
      </c>
      <c r="G133" s="451">
        <f>'3-OPP'!E38</f>
        <v>18059</v>
      </c>
    </row>
    <row r="134" spans="1:7" ht="31.5">
      <c r="A134" s="446" t="str">
        <f t="shared" si="12"/>
        <v>Expat Romania BET UCITS ETF</v>
      </c>
      <c r="B134" s="447" t="str">
        <f t="shared" si="13"/>
        <v>05-1636</v>
      </c>
      <c r="C134" s="448">
        <f t="shared" si="14"/>
        <v>44742</v>
      </c>
      <c r="D134" s="455" t="s">
        <v>854</v>
      </c>
      <c r="E134" s="450" t="s">
        <v>983</v>
      </c>
      <c r="F134" s="447" t="s">
        <v>1367</v>
      </c>
      <c r="G134" s="451">
        <f>'3-OPP'!E39</f>
        <v>181507</v>
      </c>
    </row>
    <row r="135" spans="1:7" ht="15.75">
      <c r="A135" s="446" t="str">
        <f t="shared" si="12"/>
        <v>Expat Romania BET UCITS ETF</v>
      </c>
      <c r="B135" s="447" t="str">
        <f t="shared" si="13"/>
        <v>05-1636</v>
      </c>
      <c r="C135" s="448">
        <f t="shared" si="14"/>
        <v>44742</v>
      </c>
      <c r="D135" s="449" t="s">
        <v>855</v>
      </c>
      <c r="E135" s="453" t="s">
        <v>91</v>
      </c>
      <c r="F135" s="447" t="s">
        <v>1367</v>
      </c>
      <c r="G135" s="451">
        <f>'3-OPP'!E40</f>
        <v>181507</v>
      </c>
    </row>
    <row r="136" spans="1:7" ht="31.5">
      <c r="A136" s="434" t="str">
        <f t="shared" si="12"/>
        <v>Expat Romania BET UCITS ETF</v>
      </c>
      <c r="B136" s="435" t="str">
        <f t="shared" si="13"/>
        <v>05-1636</v>
      </c>
      <c r="C136" s="436">
        <f t="shared" si="14"/>
        <v>44742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 t="str">
        <f t="shared" si="12"/>
        <v>Expat Romania BET UCITS ETF</v>
      </c>
      <c r="B137" s="435" t="str">
        <f t="shared" si="13"/>
        <v>05-1636</v>
      </c>
      <c r="C137" s="436">
        <f t="shared" si="14"/>
        <v>44742</v>
      </c>
      <c r="D137" s="456" t="s">
        <v>857</v>
      </c>
      <c r="E137" s="457" t="s">
        <v>49</v>
      </c>
      <c r="F137" s="435" t="s">
        <v>1368</v>
      </c>
      <c r="G137" s="439">
        <f>'4-OSK'!I14</f>
        <v>3945643</v>
      </c>
    </row>
    <row r="138" spans="1:7" ht="31.5">
      <c r="A138" s="434" t="str">
        <f t="shared" si="12"/>
        <v>Expat Romania BET UCITS ETF</v>
      </c>
      <c r="B138" s="435" t="str">
        <f t="shared" si="13"/>
        <v>05-1636</v>
      </c>
      <c r="C138" s="436">
        <f t="shared" si="14"/>
        <v>44742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Expat Romania BET UCITS ETF</v>
      </c>
      <c r="B139" s="435" t="str">
        <f t="shared" si="13"/>
        <v>05-1636</v>
      </c>
      <c r="C139" s="436">
        <f t="shared" si="14"/>
        <v>44742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Expat Romania BET UCITS ETF</v>
      </c>
      <c r="B140" s="435" t="str">
        <f t="shared" si="13"/>
        <v>05-1636</v>
      </c>
      <c r="C140" s="436">
        <f t="shared" si="14"/>
        <v>44742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Expat Romania BET UCITS ETF</v>
      </c>
      <c r="B141" s="435" t="str">
        <f t="shared" si="13"/>
        <v>05-1636</v>
      </c>
      <c r="C141" s="436">
        <f t="shared" si="14"/>
        <v>44742</v>
      </c>
      <c r="D141" s="456" t="s">
        <v>861</v>
      </c>
      <c r="E141" s="457" t="s">
        <v>51</v>
      </c>
      <c r="F141" s="435" t="s">
        <v>1368</v>
      </c>
      <c r="G141" s="439">
        <f>'4-OSK'!I18</f>
        <v>3945643</v>
      </c>
    </row>
    <row r="142" spans="1:7" ht="31.5">
      <c r="A142" s="434" t="str">
        <f aca="true" t="shared" si="15" ref="A142:A155">dfName</f>
        <v>Expat Romania BET UCITS ETF</v>
      </c>
      <c r="B142" s="435" t="str">
        <f aca="true" t="shared" si="16" ref="B142:B155">dfRG</f>
        <v>05-1636</v>
      </c>
      <c r="C142" s="436">
        <f aca="true" t="shared" si="17" ref="C142:C155">EndDate</f>
        <v>44742</v>
      </c>
      <c r="D142" s="456" t="s">
        <v>862</v>
      </c>
      <c r="E142" s="457" t="s">
        <v>149</v>
      </c>
      <c r="F142" s="435" t="s">
        <v>1368</v>
      </c>
      <c r="G142" s="439">
        <f>'4-OSK'!I19</f>
        <v>-55819</v>
      </c>
    </row>
    <row r="143" spans="1:7" ht="31.5">
      <c r="A143" s="434" t="str">
        <f t="shared" si="15"/>
        <v>Expat Romania BET UCITS ETF</v>
      </c>
      <c r="B143" s="435" t="str">
        <f t="shared" si="16"/>
        <v>05-1636</v>
      </c>
      <c r="C143" s="436">
        <f t="shared" si="17"/>
        <v>44742</v>
      </c>
      <c r="D143" s="456" t="s">
        <v>863</v>
      </c>
      <c r="E143" s="458" t="s">
        <v>225</v>
      </c>
      <c r="F143" s="435" t="s">
        <v>1368</v>
      </c>
      <c r="G143" s="439">
        <f>'4-OSK'!I20</f>
        <v>117184</v>
      </c>
    </row>
    <row r="144" spans="1:7" ht="31.5">
      <c r="A144" s="434" t="str">
        <f t="shared" si="15"/>
        <v>Expat Romania BET UCITS ETF</v>
      </c>
      <c r="B144" s="435" t="str">
        <f t="shared" si="16"/>
        <v>05-1636</v>
      </c>
      <c r="C144" s="436">
        <f t="shared" si="17"/>
        <v>44742</v>
      </c>
      <c r="D144" s="456" t="s">
        <v>864</v>
      </c>
      <c r="E144" s="458" t="s">
        <v>226</v>
      </c>
      <c r="F144" s="435" t="s">
        <v>1368</v>
      </c>
      <c r="G144" s="439">
        <f>'4-OSK'!I21</f>
        <v>-173003</v>
      </c>
    </row>
    <row r="145" spans="1:7" ht="31.5">
      <c r="A145" s="434" t="str">
        <f t="shared" si="15"/>
        <v>Expat Romania BET UCITS ETF</v>
      </c>
      <c r="B145" s="435" t="str">
        <f t="shared" si="16"/>
        <v>05-1636</v>
      </c>
      <c r="C145" s="436">
        <f t="shared" si="17"/>
        <v>44742</v>
      </c>
      <c r="D145" s="456" t="s">
        <v>865</v>
      </c>
      <c r="E145" s="457" t="s">
        <v>52</v>
      </c>
      <c r="F145" s="435" t="s">
        <v>1368</v>
      </c>
      <c r="G145" s="439">
        <f>'4-OSK'!I22</f>
        <v>28088</v>
      </c>
    </row>
    <row r="146" spans="1:7" ht="31.5">
      <c r="A146" s="434" t="str">
        <f t="shared" si="15"/>
        <v>Expat Romania BET UCITS ETF</v>
      </c>
      <c r="B146" s="435" t="str">
        <f t="shared" si="16"/>
        <v>05-1636</v>
      </c>
      <c r="C146" s="436">
        <f t="shared" si="17"/>
        <v>44742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Expat Romania BET UCITS ETF</v>
      </c>
      <c r="B147" s="435" t="str">
        <f t="shared" si="16"/>
        <v>05-1636</v>
      </c>
      <c r="C147" s="436">
        <f t="shared" si="17"/>
        <v>44742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Expat Romania BET UCITS ETF</v>
      </c>
      <c r="B148" s="435" t="str">
        <f t="shared" si="16"/>
        <v>05-1636</v>
      </c>
      <c r="C148" s="436">
        <f t="shared" si="17"/>
        <v>44742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Expat Romania BET UCITS ETF</v>
      </c>
      <c r="B149" s="435" t="str">
        <f t="shared" si="16"/>
        <v>05-1636</v>
      </c>
      <c r="C149" s="436">
        <f t="shared" si="17"/>
        <v>44742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Expat Romania BET UCITS ETF</v>
      </c>
      <c r="B150" s="435" t="str">
        <f t="shared" si="16"/>
        <v>05-1636</v>
      </c>
      <c r="C150" s="436">
        <f t="shared" si="17"/>
        <v>44742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Expat Romania BET UCITS ETF</v>
      </c>
      <c r="B151" s="435" t="str">
        <f t="shared" si="16"/>
        <v>05-1636</v>
      </c>
      <c r="C151" s="436">
        <f t="shared" si="17"/>
        <v>44742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Expat Romania BET UCITS ETF</v>
      </c>
      <c r="B152" s="435" t="str">
        <f t="shared" si="16"/>
        <v>05-1636</v>
      </c>
      <c r="C152" s="436">
        <f t="shared" si="17"/>
        <v>44742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Expat Romania BET UCITS ETF</v>
      </c>
      <c r="B153" s="435" t="str">
        <f t="shared" si="16"/>
        <v>05-1636</v>
      </c>
      <c r="C153" s="436">
        <f t="shared" si="17"/>
        <v>44742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Expat Romania BET UCITS ETF</v>
      </c>
      <c r="B154" s="435" t="str">
        <f t="shared" si="16"/>
        <v>05-1636</v>
      </c>
      <c r="C154" s="436">
        <f t="shared" si="17"/>
        <v>44742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Expat Romania BET UCITS ETF</v>
      </c>
      <c r="B155" s="435" t="str">
        <f t="shared" si="16"/>
        <v>05-1636</v>
      </c>
      <c r="C155" s="436">
        <f t="shared" si="17"/>
        <v>44742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201">dfName</f>
        <v>Expat Romania BET UCITS ETF</v>
      </c>
      <c r="B157" s="435" t="str">
        <f aca="true" t="shared" si="19" ref="B157:B201">dfRG</f>
        <v>05-1636</v>
      </c>
      <c r="C157" s="436">
        <f aca="true" t="shared" si="20" ref="C157:C201">EndDate</f>
        <v>44742</v>
      </c>
      <c r="D157" s="456" t="s">
        <v>865</v>
      </c>
      <c r="E157" s="457" t="s">
        <v>55</v>
      </c>
      <c r="F157" s="435" t="s">
        <v>1368</v>
      </c>
      <c r="G157" s="439">
        <f>'4-OSK'!I34</f>
        <v>3917912</v>
      </c>
    </row>
    <row r="158" spans="1:7" ht="31.5">
      <c r="A158" s="434" t="str">
        <f t="shared" si="18"/>
        <v>Expat Romania BET UCITS ETF</v>
      </c>
      <c r="B158" s="435" t="str">
        <f t="shared" si="19"/>
        <v>05-1636</v>
      </c>
      <c r="C158" s="436">
        <f t="shared" si="20"/>
        <v>44742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Expat Romania BET UCITS ETF</v>
      </c>
      <c r="B159" s="435" t="str">
        <f t="shared" si="19"/>
        <v>05-1636</v>
      </c>
      <c r="C159" s="436">
        <f t="shared" si="20"/>
        <v>44742</v>
      </c>
      <c r="D159" s="456" t="s">
        <v>878</v>
      </c>
      <c r="E159" s="457" t="s">
        <v>56</v>
      </c>
      <c r="F159" s="435" t="s">
        <v>1368</v>
      </c>
      <c r="G159" s="439">
        <f>'4-OSK'!I36</f>
        <v>3917912</v>
      </c>
    </row>
    <row r="160" spans="1:7" ht="15.75">
      <c r="A160" s="475" t="str">
        <f t="shared" si="18"/>
        <v>Expat Romania BET UCITS ETF</v>
      </c>
      <c r="B160" s="476" t="str">
        <f t="shared" si="19"/>
        <v>05-1636</v>
      </c>
      <c r="C160" s="477">
        <f t="shared" si="20"/>
        <v>44742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EUR</v>
      </c>
    </row>
    <row r="161" spans="1:7" ht="15.75">
      <c r="A161" s="475" t="str">
        <f t="shared" si="18"/>
        <v>Expat Romania BET UCITS ETF</v>
      </c>
      <c r="B161" s="476" t="str">
        <f t="shared" si="19"/>
        <v>05-1636</v>
      </c>
      <c r="C161" s="477">
        <f t="shared" si="20"/>
        <v>44742</v>
      </c>
      <c r="D161" s="573" t="s">
        <v>1396</v>
      </c>
      <c r="E161" s="574" t="s">
        <v>1374</v>
      </c>
      <c r="F161" s="476" t="s">
        <v>1409</v>
      </c>
      <c r="G161" s="605">
        <f>'5-DI'!D12</f>
        <v>1300000</v>
      </c>
    </row>
    <row r="162" spans="1:7" ht="15.75">
      <c r="A162" s="475" t="str">
        <f t="shared" si="18"/>
        <v>Expat Romania BET UCITS ETF</v>
      </c>
      <c r="B162" s="476" t="str">
        <f t="shared" si="19"/>
        <v>05-1636</v>
      </c>
      <c r="C162" s="477">
        <f t="shared" si="20"/>
        <v>44742</v>
      </c>
      <c r="D162" s="573" t="s">
        <v>1397</v>
      </c>
      <c r="E162" s="575" t="s">
        <v>1373</v>
      </c>
      <c r="F162" s="476" t="s">
        <v>1409</v>
      </c>
      <c r="G162" s="605">
        <f>'5-DI'!D13</f>
        <v>1280000</v>
      </c>
    </row>
    <row r="163" spans="1:7" ht="15.75">
      <c r="A163" s="475" t="str">
        <f t="shared" si="18"/>
        <v>Expat Romania BET UCITS ETF</v>
      </c>
      <c r="B163" s="476" t="str">
        <f t="shared" si="19"/>
        <v>05-1636</v>
      </c>
      <c r="C163" s="477">
        <f t="shared" si="20"/>
        <v>44742</v>
      </c>
      <c r="D163" s="573" t="s">
        <v>1398</v>
      </c>
      <c r="E163" s="576" t="s">
        <v>1386</v>
      </c>
      <c r="F163" s="476" t="s">
        <v>1409</v>
      </c>
      <c r="G163" s="605">
        <f>'5-DI'!D14</f>
        <v>40000</v>
      </c>
    </row>
    <row r="164" spans="1:7" ht="31.5">
      <c r="A164" s="475" t="str">
        <f t="shared" si="18"/>
        <v>Expat Romania BET UCITS ETF</v>
      </c>
      <c r="B164" s="476" t="str">
        <f t="shared" si="19"/>
        <v>05-1636</v>
      </c>
      <c r="C164" s="477">
        <f t="shared" si="20"/>
        <v>44742</v>
      </c>
      <c r="D164" s="573" t="s">
        <v>1399</v>
      </c>
      <c r="E164" s="576" t="s">
        <v>1388</v>
      </c>
      <c r="F164" s="476" t="s">
        <v>1409</v>
      </c>
      <c r="G164" s="606">
        <f>'5-DI'!D15</f>
        <v>117183.55</v>
      </c>
    </row>
    <row r="165" spans="1:7" ht="15.75">
      <c r="A165" s="475" t="str">
        <f t="shared" si="18"/>
        <v>Expat Romania BET UCITS ETF</v>
      </c>
      <c r="B165" s="476" t="str">
        <f t="shared" si="19"/>
        <v>05-1636</v>
      </c>
      <c r="C165" s="477">
        <f t="shared" si="20"/>
        <v>44742</v>
      </c>
      <c r="D165" s="573" t="s">
        <v>1400</v>
      </c>
      <c r="E165" s="576" t="s">
        <v>1387</v>
      </c>
      <c r="F165" s="476" t="s">
        <v>1409</v>
      </c>
      <c r="G165" s="605">
        <f>'5-DI'!D16</f>
        <v>60000</v>
      </c>
    </row>
    <row r="166" spans="1:7" ht="31.5">
      <c r="A166" s="475" t="str">
        <f t="shared" si="18"/>
        <v>Expat Romania BET UCITS ETF</v>
      </c>
      <c r="B166" s="476" t="str">
        <f t="shared" si="19"/>
        <v>05-1636</v>
      </c>
      <c r="C166" s="477">
        <f t="shared" si="20"/>
        <v>44742</v>
      </c>
      <c r="D166" s="573" t="s">
        <v>1401</v>
      </c>
      <c r="E166" s="576" t="s">
        <v>1389</v>
      </c>
      <c r="F166" s="476" t="s">
        <v>1409</v>
      </c>
      <c r="G166" s="606">
        <f>'5-DI'!D17</f>
        <v>173002.94</v>
      </c>
    </row>
    <row r="167" spans="1:7" ht="31.5">
      <c r="A167" s="475" t="str">
        <f t="shared" si="18"/>
        <v>Expat Romania BET UCITS ETF</v>
      </c>
      <c r="B167" s="476" t="str">
        <f t="shared" si="19"/>
        <v>05-1636</v>
      </c>
      <c r="C167" s="477">
        <f t="shared" si="20"/>
        <v>44742</v>
      </c>
      <c r="D167" s="573" t="s">
        <v>1402</v>
      </c>
      <c r="E167" s="576" t="s">
        <v>1390</v>
      </c>
      <c r="F167" s="476" t="s">
        <v>1409</v>
      </c>
      <c r="G167" s="605">
        <f>'5-DI'!D18</f>
        <v>1.5518</v>
      </c>
    </row>
    <row r="168" spans="1:7" ht="31.5">
      <c r="A168" s="475" t="str">
        <f t="shared" si="18"/>
        <v>Expat Romania BET UCITS ETF</v>
      </c>
      <c r="B168" s="476" t="str">
        <f t="shared" si="19"/>
        <v>05-1636</v>
      </c>
      <c r="C168" s="477">
        <f t="shared" si="20"/>
        <v>44742</v>
      </c>
      <c r="D168" s="573" t="s">
        <v>1403</v>
      </c>
      <c r="E168" s="576" t="s">
        <v>1391</v>
      </c>
      <c r="F168" s="476" t="s">
        <v>1409</v>
      </c>
      <c r="G168" s="605">
        <f>'5-DI'!D19</f>
        <v>1.565</v>
      </c>
    </row>
    <row r="169" spans="1:7" ht="15.75">
      <c r="A169" s="475" t="str">
        <f t="shared" si="18"/>
        <v>Expat Romania BET UCITS ETF</v>
      </c>
      <c r="B169" s="476" t="str">
        <f t="shared" si="19"/>
        <v>05-1636</v>
      </c>
      <c r="C169" s="477">
        <f t="shared" si="20"/>
        <v>44742</v>
      </c>
      <c r="D169" s="573" t="s">
        <v>1404</v>
      </c>
      <c r="E169" s="576" t="s">
        <v>1482</v>
      </c>
      <c r="F169" s="476" t="s">
        <v>1409</v>
      </c>
      <c r="G169" s="606">
        <f>'5-DI'!D20</f>
        <v>3896557.84</v>
      </c>
    </row>
    <row r="170" spans="1:7" ht="31.5">
      <c r="A170" s="475" t="str">
        <f t="shared" si="18"/>
        <v>Expat Romania BET UCITS ETF</v>
      </c>
      <c r="B170" s="476" t="str">
        <f t="shared" si="19"/>
        <v>05-1636</v>
      </c>
      <c r="C170" s="477">
        <f t="shared" si="20"/>
        <v>44742</v>
      </c>
      <c r="D170" s="573" t="s">
        <v>1484</v>
      </c>
      <c r="E170" s="576" t="s">
        <v>1483</v>
      </c>
      <c r="F170" s="476" t="s">
        <v>1409</v>
      </c>
      <c r="G170" s="605">
        <f>'5-DI'!D21</f>
        <v>1992278.39</v>
      </c>
    </row>
    <row r="171" spans="1:7" ht="15.75">
      <c r="A171" s="475" t="str">
        <f t="shared" si="18"/>
        <v>Expat Romania BET UCITS ETF</v>
      </c>
      <c r="B171" s="476" t="str">
        <f t="shared" si="19"/>
        <v>05-1636</v>
      </c>
      <c r="C171" s="477">
        <f t="shared" si="20"/>
        <v>44742</v>
      </c>
      <c r="D171" s="573" t="s">
        <v>1405</v>
      </c>
      <c r="E171" s="577" t="s">
        <v>1392</v>
      </c>
      <c r="F171" s="476" t="s">
        <v>1409</v>
      </c>
      <c r="G171" s="607">
        <f>'5-DI'!D22</f>
        <v>19319</v>
      </c>
    </row>
    <row r="172" spans="1:7" ht="15.75">
      <c r="A172" s="475" t="str">
        <f t="shared" si="18"/>
        <v>Expat Romania BET UCITS ETF</v>
      </c>
      <c r="B172" s="476" t="str">
        <f t="shared" si="19"/>
        <v>05-1636</v>
      </c>
      <c r="C172" s="477">
        <f t="shared" si="20"/>
        <v>44742</v>
      </c>
      <c r="D172" s="573" t="s">
        <v>1407</v>
      </c>
      <c r="E172" s="577" t="s">
        <v>1393</v>
      </c>
      <c r="F172" s="476" t="s">
        <v>1409</v>
      </c>
      <c r="G172" s="607">
        <f>'5-DI'!D23</f>
        <v>8840</v>
      </c>
    </row>
    <row r="173" spans="1:7" ht="15.75">
      <c r="A173" s="475" t="str">
        <f t="shared" si="18"/>
        <v>Expat Romania BET UCITS ETF</v>
      </c>
      <c r="B173" s="476" t="str">
        <f t="shared" si="19"/>
        <v>05-1636</v>
      </c>
      <c r="C173" s="477">
        <f t="shared" si="20"/>
        <v>44742</v>
      </c>
      <c r="D173" s="573" t="s">
        <v>1447</v>
      </c>
      <c r="E173" s="577" t="s">
        <v>1394</v>
      </c>
      <c r="F173" s="476" t="s">
        <v>1409</v>
      </c>
      <c r="G173" s="607">
        <f>'5-DI'!D24</f>
        <v>189</v>
      </c>
    </row>
    <row r="174" spans="1:7" ht="15.75">
      <c r="A174" s="475" t="str">
        <f t="shared" si="18"/>
        <v>Expat Romania BET UCITS ETF</v>
      </c>
      <c r="B174" s="476" t="str">
        <f t="shared" si="19"/>
        <v>05-1636</v>
      </c>
      <c r="C174" s="477">
        <f t="shared" si="20"/>
        <v>44742</v>
      </c>
      <c r="D174" s="573" t="s">
        <v>1448</v>
      </c>
      <c r="E174" s="577" t="s">
        <v>1443</v>
      </c>
      <c r="F174" s="476" t="s">
        <v>1409</v>
      </c>
      <c r="G174" s="608">
        <f>'5-DI'!D25</f>
        <v>0.0085</v>
      </c>
    </row>
    <row r="175" spans="1:7" ht="15.75">
      <c r="A175" s="475" t="str">
        <f t="shared" si="18"/>
        <v>Expat Romania BET UCITS ETF</v>
      </c>
      <c r="B175" s="476" t="str">
        <f t="shared" si="19"/>
        <v>05-1636</v>
      </c>
      <c r="C175" s="477">
        <f t="shared" si="20"/>
        <v>44742</v>
      </c>
      <c r="D175" s="573" t="s">
        <v>1449</v>
      </c>
      <c r="E175" s="577" t="s">
        <v>1444</v>
      </c>
      <c r="F175" s="476" t="s">
        <v>1409</v>
      </c>
      <c r="G175" s="608">
        <f>'5-DI'!D26</f>
        <v>0.102389</v>
      </c>
    </row>
    <row r="176" spans="1:7" ht="15.75">
      <c r="A176" s="475" t="str">
        <f t="shared" si="18"/>
        <v>Expat Romania BET UCITS ETF</v>
      </c>
      <c r="B176" s="476" t="str">
        <f t="shared" si="19"/>
        <v>05-1636</v>
      </c>
      <c r="C176" s="477">
        <f t="shared" si="20"/>
        <v>44742</v>
      </c>
      <c r="D176" s="573" t="s">
        <v>1450</v>
      </c>
      <c r="E176" s="577" t="s">
        <v>1445</v>
      </c>
      <c r="F176" s="476" t="s">
        <v>1409</v>
      </c>
      <c r="G176" s="608">
        <f>'5-DI'!D27</f>
        <v>0.1091</v>
      </c>
    </row>
    <row r="177" spans="1:7" ht="15.75">
      <c r="A177" s="475" t="str">
        <f t="shared" si="18"/>
        <v>Expat Romania BET UCITS ETF</v>
      </c>
      <c r="B177" s="476" t="str">
        <f t="shared" si="19"/>
        <v>05-1636</v>
      </c>
      <c r="C177" s="477">
        <f t="shared" si="20"/>
        <v>44742</v>
      </c>
      <c r="D177" s="573" t="s">
        <v>1479</v>
      </c>
      <c r="E177" s="577" t="s">
        <v>1446</v>
      </c>
      <c r="F177" s="476" t="s">
        <v>1409</v>
      </c>
      <c r="G177" s="608">
        <f>'5-DI'!D28</f>
        <v>0.20086099999999998</v>
      </c>
    </row>
    <row r="178" spans="1:7" ht="31.5">
      <c r="A178" s="446" t="str">
        <f t="shared" si="18"/>
        <v>Expat Romania BET UCITS ETF</v>
      </c>
      <c r="B178" s="447" t="str">
        <f t="shared" si="19"/>
        <v>05-1636</v>
      </c>
      <c r="C178" s="448">
        <f t="shared" si="20"/>
        <v>44742</v>
      </c>
      <c r="D178" s="459" t="s">
        <v>880</v>
      </c>
      <c r="E178" s="460" t="s">
        <v>152</v>
      </c>
      <c r="F178" s="447" t="s">
        <v>1369</v>
      </c>
      <c r="G178" s="451">
        <f>'6-NNA'!Q12</f>
        <v>0</v>
      </c>
    </row>
    <row r="179" spans="1:7" ht="31.5">
      <c r="A179" s="446" t="str">
        <f t="shared" si="18"/>
        <v>Expat Romania BET UCITS ETF</v>
      </c>
      <c r="B179" s="447" t="str">
        <f t="shared" si="19"/>
        <v>05-1636</v>
      </c>
      <c r="C179" s="448">
        <f t="shared" si="20"/>
        <v>44742</v>
      </c>
      <c r="D179" s="459" t="s">
        <v>881</v>
      </c>
      <c r="E179" s="461" t="s">
        <v>110</v>
      </c>
      <c r="F179" s="447" t="s">
        <v>1369</v>
      </c>
      <c r="G179" s="451">
        <f>'6-NNA'!Q13</f>
        <v>0</v>
      </c>
    </row>
    <row r="180" spans="1:7" ht="31.5">
      <c r="A180" s="446" t="str">
        <f t="shared" si="18"/>
        <v>Expat Romania BET UCITS ETF</v>
      </c>
      <c r="B180" s="447" t="str">
        <f t="shared" si="19"/>
        <v>05-1636</v>
      </c>
      <c r="C180" s="448">
        <f t="shared" si="20"/>
        <v>44742</v>
      </c>
      <c r="D180" s="462" t="s">
        <v>882</v>
      </c>
      <c r="E180" s="463" t="s">
        <v>108</v>
      </c>
      <c r="F180" s="447" t="s">
        <v>1369</v>
      </c>
      <c r="G180" s="451">
        <f>'6-NNA'!Q14</f>
        <v>0</v>
      </c>
    </row>
    <row r="181" spans="1:7" ht="31.5">
      <c r="A181" s="446" t="str">
        <f t="shared" si="18"/>
        <v>Expat Romania BET UCITS ETF</v>
      </c>
      <c r="B181" s="447" t="str">
        <f t="shared" si="19"/>
        <v>05-1636</v>
      </c>
      <c r="C181" s="448">
        <f t="shared" si="20"/>
        <v>44742</v>
      </c>
      <c r="D181" s="459" t="s">
        <v>883</v>
      </c>
      <c r="E181" s="461" t="s">
        <v>111</v>
      </c>
      <c r="F181" s="447" t="s">
        <v>1369</v>
      </c>
      <c r="G181" s="451">
        <f>'6-NNA'!Q15</f>
        <v>0</v>
      </c>
    </row>
    <row r="182" spans="1:7" ht="31.5">
      <c r="A182" s="446" t="str">
        <f t="shared" si="18"/>
        <v>Expat Romania BET UCITS ETF</v>
      </c>
      <c r="B182" s="447" t="str">
        <f t="shared" si="19"/>
        <v>05-1636</v>
      </c>
      <c r="C182" s="448">
        <f t="shared" si="20"/>
        <v>44742</v>
      </c>
      <c r="D182" s="459" t="s">
        <v>884</v>
      </c>
      <c r="E182" s="461" t="s">
        <v>10</v>
      </c>
      <c r="F182" s="447" t="s">
        <v>1369</v>
      </c>
      <c r="G182" s="451">
        <f>'6-NNA'!Q16</f>
        <v>0</v>
      </c>
    </row>
    <row r="183" spans="1:7" ht="31.5">
      <c r="A183" s="446" t="str">
        <f t="shared" si="18"/>
        <v>Expat Romania BET UCITS ETF</v>
      </c>
      <c r="B183" s="447" t="str">
        <f t="shared" si="19"/>
        <v>05-1636</v>
      </c>
      <c r="C183" s="448">
        <f t="shared" si="20"/>
        <v>44742</v>
      </c>
      <c r="D183" s="459" t="s">
        <v>885</v>
      </c>
      <c r="E183" s="460" t="s">
        <v>153</v>
      </c>
      <c r="F183" s="447" t="s">
        <v>1369</v>
      </c>
      <c r="G183" s="451">
        <f>'6-NNA'!Q17</f>
        <v>0</v>
      </c>
    </row>
    <row r="184" spans="1:7" ht="15.75">
      <c r="A184" s="446" t="str">
        <f t="shared" si="18"/>
        <v>Expat Romania BET UCITS ETF</v>
      </c>
      <c r="B184" s="447" t="str">
        <f t="shared" si="19"/>
        <v>05-1636</v>
      </c>
      <c r="C184" s="448">
        <f t="shared" si="20"/>
        <v>44742</v>
      </c>
      <c r="D184" s="464" t="s">
        <v>886</v>
      </c>
      <c r="E184" s="465" t="s">
        <v>1370</v>
      </c>
      <c r="F184" s="447" t="s">
        <v>1369</v>
      </c>
      <c r="G184" s="451">
        <f>'6-NNA'!Q18</f>
        <v>0</v>
      </c>
    </row>
    <row r="185" spans="1:7" ht="15.75">
      <c r="A185" s="466" t="str">
        <f t="shared" si="18"/>
        <v>Expat Romania BET UCITS ETF</v>
      </c>
      <c r="B185" s="467" t="str">
        <f t="shared" si="19"/>
        <v>05-1636</v>
      </c>
      <c r="C185" s="468">
        <f t="shared" si="20"/>
        <v>44742</v>
      </c>
      <c r="D185" s="469"/>
      <c r="E185" s="470" t="s">
        <v>85</v>
      </c>
      <c r="F185" s="467" t="s">
        <v>1371</v>
      </c>
      <c r="G185" s="471" t="str">
        <f>'7-RP'!C12</f>
        <v> </v>
      </c>
    </row>
    <row r="186" spans="1:7" ht="15.75">
      <c r="A186" s="466" t="str">
        <f t="shared" si="18"/>
        <v>Expat Romania BET UCITS ETF</v>
      </c>
      <c r="B186" s="467" t="str">
        <f t="shared" si="19"/>
        <v>05-1636</v>
      </c>
      <c r="C186" s="468">
        <f t="shared" si="20"/>
        <v>44742</v>
      </c>
      <c r="D186" s="472" t="s">
        <v>887</v>
      </c>
      <c r="E186" s="473" t="s">
        <v>154</v>
      </c>
      <c r="F186" s="467" t="s">
        <v>1371</v>
      </c>
      <c r="G186" s="471">
        <f>'7-RP'!C13</f>
        <v>0</v>
      </c>
    </row>
    <row r="187" spans="1:7" ht="15.75">
      <c r="A187" s="466" t="str">
        <f t="shared" si="18"/>
        <v>Expat Romania BET UCITS ETF</v>
      </c>
      <c r="B187" s="467" t="str">
        <f t="shared" si="19"/>
        <v>05-1636</v>
      </c>
      <c r="C187" s="468">
        <f t="shared" si="20"/>
        <v>44742</v>
      </c>
      <c r="D187" s="472" t="s">
        <v>888</v>
      </c>
      <c r="E187" s="473" t="s">
        <v>155</v>
      </c>
      <c r="F187" s="467" t="s">
        <v>1371</v>
      </c>
      <c r="G187" s="471">
        <f>'7-RP'!C14</f>
        <v>0</v>
      </c>
    </row>
    <row r="188" spans="1:7" ht="15.75">
      <c r="A188" s="466" t="str">
        <f t="shared" si="18"/>
        <v>Expat Romania BET UCITS ETF</v>
      </c>
      <c r="B188" s="467" t="str">
        <f t="shared" si="19"/>
        <v>05-1636</v>
      </c>
      <c r="C188" s="468">
        <f t="shared" si="20"/>
        <v>44742</v>
      </c>
      <c r="D188" s="472" t="s">
        <v>889</v>
      </c>
      <c r="E188" s="473" t="s">
        <v>156</v>
      </c>
      <c r="F188" s="467" t="s">
        <v>1371</v>
      </c>
      <c r="G188" s="471">
        <f>'7-RP'!C15</f>
        <v>6318</v>
      </c>
    </row>
    <row r="189" spans="1:7" ht="15.75">
      <c r="A189" s="466" t="str">
        <f t="shared" si="18"/>
        <v>Expat Romania BET UCITS ETF</v>
      </c>
      <c r="B189" s="467" t="str">
        <f t="shared" si="19"/>
        <v>05-1636</v>
      </c>
      <c r="C189" s="468">
        <f t="shared" si="20"/>
        <v>44742</v>
      </c>
      <c r="D189" s="472" t="s">
        <v>890</v>
      </c>
      <c r="E189" s="473" t="s">
        <v>157</v>
      </c>
      <c r="F189" s="467" t="s">
        <v>1371</v>
      </c>
      <c r="G189" s="471">
        <f>'7-RP'!C16</f>
        <v>0</v>
      </c>
    </row>
    <row r="190" spans="1:7" ht="15.75">
      <c r="A190" s="466" t="str">
        <f t="shared" si="18"/>
        <v>Expat Romania BET UCITS ETF</v>
      </c>
      <c r="B190" s="467" t="str">
        <f t="shared" si="19"/>
        <v>05-1636</v>
      </c>
      <c r="C190" s="468">
        <f t="shared" si="20"/>
        <v>44742</v>
      </c>
      <c r="D190" s="472" t="s">
        <v>891</v>
      </c>
      <c r="E190" s="474" t="s">
        <v>96</v>
      </c>
      <c r="F190" s="467" t="s">
        <v>1371</v>
      </c>
      <c r="G190" s="471">
        <f>'7-RP'!C17</f>
        <v>0</v>
      </c>
    </row>
    <row r="191" spans="1:7" ht="15.75">
      <c r="A191" s="466" t="str">
        <f t="shared" si="18"/>
        <v>Expat Romania BET UCITS ETF</v>
      </c>
      <c r="B191" s="467" t="str">
        <f t="shared" si="19"/>
        <v>05-1636</v>
      </c>
      <c r="C191" s="468">
        <f t="shared" si="20"/>
        <v>44742</v>
      </c>
      <c r="D191" s="472" t="s">
        <v>892</v>
      </c>
      <c r="E191" s="474" t="s">
        <v>104</v>
      </c>
      <c r="F191" s="467" t="s">
        <v>1371</v>
      </c>
      <c r="G191" s="471">
        <f>'7-RP'!C18</f>
        <v>0</v>
      </c>
    </row>
    <row r="192" spans="1:7" ht="15.75">
      <c r="A192" s="466" t="str">
        <f t="shared" si="18"/>
        <v>Expat Romania BET UCITS ETF</v>
      </c>
      <c r="B192" s="467" t="str">
        <f t="shared" si="19"/>
        <v>05-1636</v>
      </c>
      <c r="C192" s="468">
        <f t="shared" si="20"/>
        <v>44742</v>
      </c>
      <c r="D192" s="472" t="s">
        <v>992</v>
      </c>
      <c r="E192" s="474" t="s">
        <v>10</v>
      </c>
      <c r="F192" s="467" t="s">
        <v>1371</v>
      </c>
      <c r="G192" s="471">
        <f>'7-RP'!C19</f>
        <v>0</v>
      </c>
    </row>
    <row r="193" spans="1:7" ht="31.5">
      <c r="A193" s="466" t="str">
        <f t="shared" si="18"/>
        <v>Expat Romania BET UCITS ETF</v>
      </c>
      <c r="B193" s="467" t="str">
        <f t="shared" si="19"/>
        <v>05-1636</v>
      </c>
      <c r="C193" s="468">
        <f t="shared" si="20"/>
        <v>44742</v>
      </c>
      <c r="D193" s="472" t="s">
        <v>893</v>
      </c>
      <c r="E193" s="473" t="s">
        <v>158</v>
      </c>
      <c r="F193" s="467" t="s">
        <v>1371</v>
      </c>
      <c r="G193" s="471">
        <f>'7-RP'!C20</f>
        <v>0</v>
      </c>
    </row>
    <row r="194" spans="1:7" ht="15.75">
      <c r="A194" s="466" t="str">
        <f t="shared" si="18"/>
        <v>Expat Romania BET UCITS ETF</v>
      </c>
      <c r="B194" s="467" t="str">
        <f t="shared" si="19"/>
        <v>05-1636</v>
      </c>
      <c r="C194" s="468">
        <f t="shared" si="20"/>
        <v>44742</v>
      </c>
      <c r="D194" s="472" t="s">
        <v>894</v>
      </c>
      <c r="E194" s="474" t="s">
        <v>99</v>
      </c>
      <c r="F194" s="467" t="s">
        <v>1371</v>
      </c>
      <c r="G194" s="471">
        <f>'7-RP'!C21</f>
        <v>0</v>
      </c>
    </row>
    <row r="195" spans="1:7" ht="15.75">
      <c r="A195" s="466" t="str">
        <f t="shared" si="18"/>
        <v>Expat Romania BET UCITS ETF</v>
      </c>
      <c r="B195" s="467" t="str">
        <f t="shared" si="19"/>
        <v>05-1636</v>
      </c>
      <c r="C195" s="468">
        <f t="shared" si="20"/>
        <v>44742</v>
      </c>
      <c r="D195" s="472" t="s">
        <v>895</v>
      </c>
      <c r="E195" s="474" t="s">
        <v>97</v>
      </c>
      <c r="F195" s="467" t="s">
        <v>1371</v>
      </c>
      <c r="G195" s="471">
        <f>'7-RP'!C22</f>
        <v>0</v>
      </c>
    </row>
    <row r="196" spans="1:7" ht="15.75">
      <c r="A196" s="466" t="str">
        <f t="shared" si="18"/>
        <v>Expat Romania BET UCITS ETF</v>
      </c>
      <c r="B196" s="467" t="str">
        <f t="shared" si="19"/>
        <v>05-1636</v>
      </c>
      <c r="C196" s="468">
        <f t="shared" si="20"/>
        <v>44742</v>
      </c>
      <c r="D196" s="472" t="s">
        <v>896</v>
      </c>
      <c r="E196" s="474" t="s">
        <v>10</v>
      </c>
      <c r="F196" s="467" t="s">
        <v>1371</v>
      </c>
      <c r="G196" s="471">
        <f>'7-RP'!C23</f>
        <v>0</v>
      </c>
    </row>
    <row r="197" spans="1:7" ht="15.75">
      <c r="A197" s="466" t="str">
        <f t="shared" si="18"/>
        <v>Expat Romania BET UCITS ETF</v>
      </c>
      <c r="B197" s="467" t="str">
        <f t="shared" si="19"/>
        <v>05-1636</v>
      </c>
      <c r="C197" s="468">
        <f t="shared" si="20"/>
        <v>44742</v>
      </c>
      <c r="D197" s="472" t="s">
        <v>897</v>
      </c>
      <c r="E197" s="473" t="s">
        <v>119</v>
      </c>
      <c r="F197" s="467" t="s">
        <v>1371</v>
      </c>
      <c r="G197" s="471">
        <f>'7-RP'!C24</f>
        <v>0</v>
      </c>
    </row>
    <row r="198" spans="1:7" ht="15.75">
      <c r="A198" s="466" t="str">
        <f t="shared" si="18"/>
        <v>Expat Romania BET UCITS ETF</v>
      </c>
      <c r="B198" s="467" t="str">
        <f t="shared" si="19"/>
        <v>05-1636</v>
      </c>
      <c r="C198" s="468">
        <f t="shared" si="20"/>
        <v>44742</v>
      </c>
      <c r="D198" s="472" t="s">
        <v>898</v>
      </c>
      <c r="E198" s="470" t="s">
        <v>71</v>
      </c>
      <c r="F198" s="467" t="s">
        <v>1371</v>
      </c>
      <c r="G198" s="471">
        <f>'7-RP'!C25</f>
        <v>6318</v>
      </c>
    </row>
    <row r="199" spans="1:7" ht="15.75">
      <c r="A199" s="475" t="str">
        <f t="shared" si="18"/>
        <v>Expat Romania BET UCITS ETF</v>
      </c>
      <c r="B199" s="476" t="str">
        <f t="shared" si="19"/>
        <v>05-1636</v>
      </c>
      <c r="C199" s="477">
        <f t="shared" si="20"/>
        <v>44742</v>
      </c>
      <c r="D199" s="478"/>
      <c r="E199" s="479" t="s">
        <v>86</v>
      </c>
      <c r="F199" s="476" t="s">
        <v>1372</v>
      </c>
      <c r="G199" s="480">
        <f>'7-RP'!C31</f>
        <v>0</v>
      </c>
    </row>
    <row r="200" spans="1:7" ht="15.75">
      <c r="A200" s="475" t="str">
        <f t="shared" si="18"/>
        <v>Expat Romania BET UCITS ETF</v>
      </c>
      <c r="B200" s="476" t="str">
        <f t="shared" si="19"/>
        <v>05-1636</v>
      </c>
      <c r="C200" s="477">
        <f t="shared" si="20"/>
        <v>44742</v>
      </c>
      <c r="D200" s="481" t="s">
        <v>899</v>
      </c>
      <c r="E200" s="482" t="s">
        <v>87</v>
      </c>
      <c r="F200" s="476" t="s">
        <v>1372</v>
      </c>
      <c r="G200" s="480">
        <f>'7-RP'!C32</f>
        <v>0</v>
      </c>
    </row>
    <row r="201" spans="1:7" ht="15.75">
      <c r="A201" s="475" t="str">
        <f t="shared" si="18"/>
        <v>Expat Romania BET UCITS ETF</v>
      </c>
      <c r="B201" s="476" t="str">
        <f t="shared" si="19"/>
        <v>05-1636</v>
      </c>
      <c r="C201" s="477">
        <f t="shared" si="20"/>
        <v>44742</v>
      </c>
      <c r="D201" s="481" t="s">
        <v>900</v>
      </c>
      <c r="E201" s="482" t="s">
        <v>911</v>
      </c>
      <c r="F201" s="476" t="s">
        <v>1372</v>
      </c>
      <c r="G201" s="480">
        <f>'7-RP'!C33</f>
        <v>4044</v>
      </c>
    </row>
    <row r="202" spans="1:7" ht="15.75">
      <c r="A202" s="475" t="str">
        <f aca="true" t="shared" si="21" ref="A202:A214">dfName</f>
        <v>Expat Romania BET UCITS ETF</v>
      </c>
      <c r="B202" s="476" t="str">
        <f aca="true" t="shared" si="22" ref="B202:B214">dfRG</f>
        <v>05-1636</v>
      </c>
      <c r="C202" s="477">
        <f aca="true" t="shared" si="23" ref="C202:C214">EndDate</f>
        <v>44742</v>
      </c>
      <c r="D202" s="481" t="s">
        <v>901</v>
      </c>
      <c r="E202" s="483" t="s">
        <v>159</v>
      </c>
      <c r="F202" s="476" t="s">
        <v>1372</v>
      </c>
      <c r="G202" s="480">
        <f>'7-RP'!C34</f>
        <v>824</v>
      </c>
    </row>
    <row r="203" spans="1:7" ht="15.75">
      <c r="A203" s="475" t="str">
        <f t="shared" si="21"/>
        <v>Expat Romania BET UCITS ETF</v>
      </c>
      <c r="B203" s="476" t="str">
        <f t="shared" si="22"/>
        <v>05-1636</v>
      </c>
      <c r="C203" s="477">
        <f t="shared" si="23"/>
        <v>44742</v>
      </c>
      <c r="D203" s="481" t="s">
        <v>902</v>
      </c>
      <c r="E203" s="483" t="s">
        <v>98</v>
      </c>
      <c r="F203" s="476" t="s">
        <v>1372</v>
      </c>
      <c r="G203" s="480">
        <f>'7-RP'!C35</f>
        <v>3220</v>
      </c>
    </row>
    <row r="204" spans="1:7" ht="15.75">
      <c r="A204" s="475" t="str">
        <f t="shared" si="21"/>
        <v>Expat Romania BET UCITS ETF</v>
      </c>
      <c r="B204" s="476" t="str">
        <f t="shared" si="22"/>
        <v>05-1636</v>
      </c>
      <c r="C204" s="477">
        <f t="shared" si="23"/>
        <v>44742</v>
      </c>
      <c r="D204" s="481" t="s">
        <v>903</v>
      </c>
      <c r="E204" s="483" t="s">
        <v>118</v>
      </c>
      <c r="F204" s="476" t="s">
        <v>1372</v>
      </c>
      <c r="G204" s="480">
        <f>'7-RP'!C36</f>
        <v>0</v>
      </c>
    </row>
    <row r="205" spans="1:7" ht="15.75">
      <c r="A205" s="475" t="str">
        <f t="shared" si="21"/>
        <v>Expat Romania BET UCITS ETF</v>
      </c>
      <c r="B205" s="476" t="str">
        <f t="shared" si="22"/>
        <v>05-1636</v>
      </c>
      <c r="C205" s="477">
        <f t="shared" si="23"/>
        <v>44742</v>
      </c>
      <c r="D205" s="481" t="s">
        <v>904</v>
      </c>
      <c r="E205" s="482" t="s">
        <v>120</v>
      </c>
      <c r="F205" s="476" t="s">
        <v>1372</v>
      </c>
      <c r="G205" s="480">
        <f>'7-RP'!C37</f>
        <v>0</v>
      </c>
    </row>
    <row r="206" spans="1:7" ht="15.75">
      <c r="A206" s="475" t="str">
        <f t="shared" si="21"/>
        <v>Expat Romania BET UCITS ETF</v>
      </c>
      <c r="B206" s="476" t="str">
        <f t="shared" si="22"/>
        <v>05-1636</v>
      </c>
      <c r="C206" s="477">
        <f t="shared" si="23"/>
        <v>44742</v>
      </c>
      <c r="D206" s="481" t="s">
        <v>905</v>
      </c>
      <c r="E206" s="482" t="s">
        <v>139</v>
      </c>
      <c r="F206" s="476" t="s">
        <v>1372</v>
      </c>
      <c r="G206" s="480">
        <f>'7-RP'!C38</f>
        <v>0</v>
      </c>
    </row>
    <row r="207" spans="1:7" ht="15.75">
      <c r="A207" s="475" t="str">
        <f t="shared" si="21"/>
        <v>Expat Romania BET UCITS ETF</v>
      </c>
      <c r="B207" s="476" t="str">
        <f t="shared" si="22"/>
        <v>05-1636</v>
      </c>
      <c r="C207" s="477">
        <f t="shared" si="23"/>
        <v>44742</v>
      </c>
      <c r="D207" s="481" t="s">
        <v>906</v>
      </c>
      <c r="E207" s="482" t="s">
        <v>102</v>
      </c>
      <c r="F207" s="476" t="s">
        <v>1372</v>
      </c>
      <c r="G207" s="480">
        <f>'7-RP'!C39</f>
        <v>0</v>
      </c>
    </row>
    <row r="208" spans="1:7" ht="15.75">
      <c r="A208" s="475" t="str">
        <f t="shared" si="21"/>
        <v>Expat Romania BET UCITS ETF</v>
      </c>
      <c r="B208" s="476" t="str">
        <f t="shared" si="22"/>
        <v>05-1636</v>
      </c>
      <c r="C208" s="477">
        <f t="shared" si="23"/>
        <v>44742</v>
      </c>
      <c r="D208" s="481" t="s">
        <v>907</v>
      </c>
      <c r="E208" s="482" t="s">
        <v>103</v>
      </c>
      <c r="F208" s="476" t="s">
        <v>1372</v>
      </c>
      <c r="G208" s="480">
        <f>'7-RP'!C40</f>
        <v>0</v>
      </c>
    </row>
    <row r="209" spans="1:7" ht="31.5">
      <c r="A209" s="475" t="str">
        <f t="shared" si="21"/>
        <v>Expat Romania BET UCITS ETF</v>
      </c>
      <c r="B209" s="476" t="str">
        <f t="shared" si="22"/>
        <v>05-1636</v>
      </c>
      <c r="C209" s="477">
        <f t="shared" si="23"/>
        <v>44742</v>
      </c>
      <c r="D209" s="481" t="s">
        <v>908</v>
      </c>
      <c r="E209" s="482" t="s">
        <v>993</v>
      </c>
      <c r="F209" s="476" t="s">
        <v>1372</v>
      </c>
      <c r="G209" s="480">
        <f>'7-RP'!C41</f>
        <v>0</v>
      </c>
    </row>
    <row r="210" spans="1:7" ht="31.5">
      <c r="A210" s="475" t="str">
        <f t="shared" si="21"/>
        <v>Expat Romania BET UCITS ETF</v>
      </c>
      <c r="B210" s="476" t="str">
        <f t="shared" si="22"/>
        <v>05-1636</v>
      </c>
      <c r="C210" s="477">
        <f t="shared" si="23"/>
        <v>44742</v>
      </c>
      <c r="D210" s="481" t="s">
        <v>909</v>
      </c>
      <c r="E210" s="482" t="s">
        <v>994</v>
      </c>
      <c r="F210" s="476" t="s">
        <v>1372</v>
      </c>
      <c r="G210" s="480">
        <f>'7-RP'!C42</f>
        <v>0</v>
      </c>
    </row>
    <row r="211" spans="1:7" ht="31.5">
      <c r="A211" s="475" t="str">
        <f t="shared" si="21"/>
        <v>Expat Romania BET UCITS ETF</v>
      </c>
      <c r="B211" s="476" t="str">
        <f t="shared" si="22"/>
        <v>05-1636</v>
      </c>
      <c r="C211" s="477">
        <f t="shared" si="23"/>
        <v>44742</v>
      </c>
      <c r="D211" s="481" t="s">
        <v>913</v>
      </c>
      <c r="E211" s="482" t="s">
        <v>142</v>
      </c>
      <c r="F211" s="476" t="s">
        <v>1372</v>
      </c>
      <c r="G211" s="480">
        <f>'7-RP'!C43</f>
        <v>0</v>
      </c>
    </row>
    <row r="212" spans="1:7" ht="15.75">
      <c r="A212" s="475" t="str">
        <f t="shared" si="21"/>
        <v>Expat Romania BET UCITS ETF</v>
      </c>
      <c r="B212" s="476" t="str">
        <f t="shared" si="22"/>
        <v>05-1636</v>
      </c>
      <c r="C212" s="477">
        <f t="shared" si="23"/>
        <v>44742</v>
      </c>
      <c r="D212" s="481" t="s">
        <v>996</v>
      </c>
      <c r="E212" s="482" t="s">
        <v>995</v>
      </c>
      <c r="F212" s="476" t="s">
        <v>1372</v>
      </c>
      <c r="G212" s="480">
        <f>'7-RP'!C44</f>
        <v>0</v>
      </c>
    </row>
    <row r="213" spans="1:7" ht="15.75">
      <c r="A213" s="475" t="str">
        <f t="shared" si="21"/>
        <v>Expat Romania BET UCITS ETF</v>
      </c>
      <c r="B213" s="476" t="str">
        <f t="shared" si="22"/>
        <v>05-1636</v>
      </c>
      <c r="C213" s="477">
        <f t="shared" si="23"/>
        <v>44742</v>
      </c>
      <c r="D213" s="481" t="s">
        <v>997</v>
      </c>
      <c r="E213" s="483" t="s">
        <v>88</v>
      </c>
      <c r="F213" s="476" t="s">
        <v>1372</v>
      </c>
      <c r="G213" s="480">
        <f>'7-RP'!C45</f>
        <v>0</v>
      </c>
    </row>
    <row r="214" spans="1:7" ht="16.5" thickBot="1">
      <c r="A214" s="484" t="str">
        <f t="shared" si="21"/>
        <v>Expat Romania BET UCITS ETF</v>
      </c>
      <c r="B214" s="485" t="str">
        <f t="shared" si="22"/>
        <v>05-1636</v>
      </c>
      <c r="C214" s="486">
        <f t="shared" si="23"/>
        <v>44742</v>
      </c>
      <c r="D214" s="487" t="s">
        <v>910</v>
      </c>
      <c r="E214" s="488" t="s">
        <v>75</v>
      </c>
      <c r="F214" s="485" t="s">
        <v>1372</v>
      </c>
      <c r="G214" s="489">
        <f>'7-RP'!C46</f>
        <v>4044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7">
      <selection activeCell="G29" sqref="G29:H39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ROMANIA BET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30.06.2022 г.</v>
      </c>
      <c r="B4" s="92"/>
      <c r="C4" s="92"/>
      <c r="D4" s="92"/>
      <c r="E4" s="92"/>
      <c r="F4" s="225" t="s">
        <v>914</v>
      </c>
      <c r="G4" s="234">
        <f>ReportedCompletionDate</f>
        <v>44757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2503462</v>
      </c>
      <c r="H11" s="251">
        <v>2542579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-146751</v>
      </c>
      <c r="H13" s="231">
        <v>-130049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-146751</v>
      </c>
      <c r="H16" s="252">
        <f>SUM(H13:H15)</f>
        <v>-130049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1533113</v>
      </c>
      <c r="H18" s="244">
        <f>SUM(H19:H20)</f>
        <v>222422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1599491</v>
      </c>
      <c r="H19" s="231">
        <v>288800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-66378</v>
      </c>
      <c r="H20" s="231">
        <v>-66378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>
        <v>28088</v>
      </c>
      <c r="H21" s="231">
        <v>1310691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181507</v>
      </c>
      <c r="D22" s="286">
        <v>18059</v>
      </c>
      <c r="E22" s="287" t="s">
        <v>990</v>
      </c>
      <c r="F22" s="230" t="s">
        <v>991</v>
      </c>
      <c r="G22" s="231"/>
      <c r="H22" s="231"/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1561201</v>
      </c>
      <c r="H23" s="252">
        <f>H19+H21+H20+H22</f>
        <v>1533113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3917912</v>
      </c>
      <c r="H24" s="252">
        <f>H11+H16+H23</f>
        <v>3945643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181507</v>
      </c>
      <c r="D25" s="252">
        <f>SUM(D21:D24)</f>
        <v>18059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3734131</v>
      </c>
      <c r="D27" s="244">
        <f>SUM(D28:D31)</f>
        <v>3931624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3675273</v>
      </c>
      <c r="D28" s="231">
        <v>3931624</v>
      </c>
      <c r="E28" s="125" t="s">
        <v>125</v>
      </c>
      <c r="F28" s="262" t="s">
        <v>208</v>
      </c>
      <c r="G28" s="244">
        <f>SUM(G29:G31)</f>
        <v>4044</v>
      </c>
      <c r="H28" s="244">
        <f>SUM(H29:H31)</f>
        <v>4040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>
        <v>58858</v>
      </c>
      <c r="D29" s="258"/>
      <c r="E29" s="265" t="s">
        <v>161</v>
      </c>
      <c r="F29" s="262" t="s">
        <v>209</v>
      </c>
      <c r="G29" s="258">
        <v>824</v>
      </c>
      <c r="H29" s="258">
        <v>826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3220</v>
      </c>
      <c r="H30" s="258">
        <v>3214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3734131</v>
      </c>
      <c r="D37" s="243">
        <f>SUM(D32:D36)+D27</f>
        <v>3931624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4044</v>
      </c>
      <c r="H40" s="259">
        <f>SUM(H32:H39)+H28+H27</f>
        <v>4040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6318</v>
      </c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6318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3921956</v>
      </c>
      <c r="D45" s="259">
        <f>D25+D37+D43+D44</f>
        <v>3949683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3921956</v>
      </c>
      <c r="D47" s="609">
        <f>D18+D45</f>
        <v>3949683</v>
      </c>
      <c r="E47" s="264" t="s">
        <v>35</v>
      </c>
      <c r="F47" s="223" t="s">
        <v>221</v>
      </c>
      <c r="G47" s="610">
        <f>G24+G40</f>
        <v>3921956</v>
      </c>
      <c r="H47" s="610">
        <f>H24+H40</f>
        <v>3949683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1" sqref="C21:D21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ROMANIA BET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01.01.2022 - 30.06.2022</v>
      </c>
      <c r="B4" s="91"/>
      <c r="C4" s="90"/>
      <c r="D4" s="91"/>
      <c r="E4" s="91"/>
      <c r="F4" s="76" t="s">
        <v>914</v>
      </c>
      <c r="G4" s="491">
        <f>ReportedCompletionDate</f>
        <v>44757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>
        <v>242100</v>
      </c>
      <c r="H12" s="245">
        <v>146074</v>
      </c>
      <c r="I12" s="132"/>
    </row>
    <row r="13" spans="1:9" s="124" customFormat="1" ht="31.5">
      <c r="A13" s="136" t="s">
        <v>936</v>
      </c>
      <c r="B13" s="373" t="s">
        <v>795</v>
      </c>
      <c r="C13" s="245">
        <v>1300</v>
      </c>
      <c r="D13" s="245">
        <v>10422</v>
      </c>
      <c r="E13" s="136" t="s">
        <v>939</v>
      </c>
      <c r="F13" s="373" t="s">
        <v>812</v>
      </c>
      <c r="G13" s="245"/>
      <c r="H13" s="245">
        <v>2672</v>
      </c>
      <c r="I13" s="132"/>
    </row>
    <row r="14" spans="1:9" s="124" customFormat="1" ht="31.5">
      <c r="A14" s="136" t="s">
        <v>937</v>
      </c>
      <c r="B14" s="373" t="s">
        <v>796</v>
      </c>
      <c r="C14" s="245">
        <v>165932</v>
      </c>
      <c r="D14" s="245"/>
      <c r="E14" s="136" t="s">
        <v>940</v>
      </c>
      <c r="F14" s="373" t="s">
        <v>813</v>
      </c>
      <c r="G14" s="245"/>
      <c r="H14" s="245">
        <v>869787</v>
      </c>
      <c r="I14" s="132"/>
    </row>
    <row r="15" spans="1:9" s="124" customFormat="1" ht="31.5">
      <c r="A15" s="136" t="s">
        <v>938</v>
      </c>
      <c r="B15" s="373" t="s">
        <v>797</v>
      </c>
      <c r="C15" s="245">
        <v>75137</v>
      </c>
      <c r="D15" s="245">
        <v>169270</v>
      </c>
      <c r="E15" s="136" t="s">
        <v>941</v>
      </c>
      <c r="F15" s="373" t="s">
        <v>814</v>
      </c>
      <c r="G15" s="245">
        <v>76256</v>
      </c>
      <c r="H15" s="245">
        <v>93801</v>
      </c>
      <c r="I15" s="132"/>
    </row>
    <row r="16" spans="1:9" s="124" customFormat="1" ht="15.75">
      <c r="A16" s="136" t="s">
        <v>981</v>
      </c>
      <c r="B16" s="373" t="s">
        <v>798</v>
      </c>
      <c r="C16" s="245">
        <v>28669</v>
      </c>
      <c r="D16" s="245">
        <v>35258</v>
      </c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271038</v>
      </c>
      <c r="D18" s="248">
        <f>SUM(D12:D16)</f>
        <v>214950</v>
      </c>
      <c r="E18" s="138" t="s">
        <v>20</v>
      </c>
      <c r="F18" s="374" t="s">
        <v>817</v>
      </c>
      <c r="G18" s="248">
        <f>SUM(G12:G17)</f>
        <v>318356</v>
      </c>
      <c r="H18" s="248">
        <f>SUM(H12:H17)</f>
        <v>1112334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19230</v>
      </c>
      <c r="D21" s="245">
        <v>23206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19230</v>
      </c>
      <c r="D25" s="248">
        <f>SUM(D20:D24)</f>
        <v>23206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290268</v>
      </c>
      <c r="D26" s="248">
        <f>D18+D25</f>
        <v>238156</v>
      </c>
      <c r="E26" s="250" t="s">
        <v>40</v>
      </c>
      <c r="F26" s="374" t="s">
        <v>819</v>
      </c>
      <c r="G26" s="248">
        <f>G18+G25</f>
        <v>318356</v>
      </c>
      <c r="H26" s="248">
        <f>H18+H25</f>
        <v>1112334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28088</v>
      </c>
      <c r="D27" s="100">
        <f>IF((H26-D26)&gt;0,H26-D26,0)</f>
        <v>874178</v>
      </c>
      <c r="E27" s="250" t="s">
        <v>825</v>
      </c>
      <c r="F27" s="374" t="s">
        <v>820</v>
      </c>
      <c r="G27" s="284">
        <f>IF((C26-G26)&gt;0,C26-G26,0)</f>
        <v>0</v>
      </c>
      <c r="H27" s="284">
        <f>IF((D26-H26)&gt;0,D26-H26,0)</f>
        <v>0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28088</v>
      </c>
      <c r="D29" s="248">
        <f>D27-D28</f>
        <v>874178</v>
      </c>
      <c r="E29" s="250" t="s">
        <v>147</v>
      </c>
      <c r="F29" s="374" t="s">
        <v>821</v>
      </c>
      <c r="G29" s="248">
        <f>G27</f>
        <v>0</v>
      </c>
      <c r="H29" s="248">
        <f>H27</f>
        <v>0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318356</v>
      </c>
      <c r="D30" s="248">
        <f>D26+D28+D29</f>
        <v>1112334</v>
      </c>
      <c r="E30" s="250" t="s">
        <v>827</v>
      </c>
      <c r="F30" s="374" t="s">
        <v>822</v>
      </c>
      <c r="G30" s="248">
        <f>G26+G29</f>
        <v>318356</v>
      </c>
      <c r="H30" s="248">
        <f>H26+H29</f>
        <v>1112334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E40" sqref="E40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EXPAT ROMANIA BET UCITS ETF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01.01.2022 - 30.06.2022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44757</v>
      </c>
    </row>
    <row r="6" spans="1:8" ht="12.75">
      <c r="A6" s="513"/>
      <c r="B6" s="213"/>
      <c r="C6" s="513"/>
      <c r="F6" s="511" t="s">
        <v>248</v>
      </c>
      <c r="G6" s="514" t="str">
        <f>authorName</f>
        <v>Татяна Лазарова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Даниел Дончев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117184</v>
      </c>
      <c r="D13" s="524">
        <v>-173003</v>
      </c>
      <c r="E13" s="525">
        <f>SUM(C13:D13)</f>
        <v>-55819</v>
      </c>
      <c r="F13" s="524"/>
      <c r="G13" s="524">
        <v>-1252987</v>
      </c>
      <c r="H13" s="525">
        <f>SUM(F13:G13)</f>
        <v>-1252987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>
        <v>-19230</v>
      </c>
      <c r="E18" s="525">
        <f t="shared" si="0"/>
        <v>-19230</v>
      </c>
      <c r="F18" s="524"/>
      <c r="G18" s="524">
        <v>-23206</v>
      </c>
      <c r="H18" s="525">
        <f t="shared" si="1"/>
        <v>-23206</v>
      </c>
    </row>
    <row r="19" spans="1:8" ht="21" customHeight="1">
      <c r="A19" s="521" t="s">
        <v>985</v>
      </c>
      <c r="B19" s="241" t="s">
        <v>836</v>
      </c>
      <c r="C19" s="528">
        <f>SUM(C13:C14,C16:C18)</f>
        <v>117184</v>
      </c>
      <c r="D19" s="528">
        <f>SUM(D13:D14,D16:D18)</f>
        <v>-192233</v>
      </c>
      <c r="E19" s="525">
        <f t="shared" si="0"/>
        <v>-75049</v>
      </c>
      <c r="F19" s="528">
        <f>SUM(F13:F14,F16:F18)</f>
        <v>0</v>
      </c>
      <c r="G19" s="528">
        <f>SUM(G13:G14,G16:G18)</f>
        <v>-1276193</v>
      </c>
      <c r="H19" s="525">
        <f t="shared" si="1"/>
        <v>-1276193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v>63056</v>
      </c>
      <c r="D21" s="524">
        <v>-31367</v>
      </c>
      <c r="E21" s="525">
        <f>SUM(C21:D21)</f>
        <v>31689</v>
      </c>
      <c r="F21" s="524">
        <v>1231561</v>
      </c>
      <c r="G21" s="524">
        <v>-84835</v>
      </c>
      <c r="H21" s="525">
        <f>SUM(F21:G21)</f>
        <v>1146726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v>-4345</v>
      </c>
      <c r="E23" s="525">
        <f t="shared" si="2"/>
        <v>-4345</v>
      </c>
      <c r="F23" s="524"/>
      <c r="G23" s="524">
        <v>-5040</v>
      </c>
      <c r="H23" s="525">
        <f t="shared" si="3"/>
        <v>-5040</v>
      </c>
    </row>
    <row r="24" spans="1:8" ht="12.75">
      <c r="A24" s="523" t="s">
        <v>961</v>
      </c>
      <c r="B24" s="95" t="s">
        <v>840</v>
      </c>
      <c r="C24" s="524">
        <v>235821</v>
      </c>
      <c r="D24" s="524"/>
      <c r="E24" s="525">
        <f t="shared" si="2"/>
        <v>235821</v>
      </c>
      <c r="F24" s="524">
        <v>145071</v>
      </c>
      <c r="G24" s="524"/>
      <c r="H24" s="525">
        <f t="shared" si="3"/>
        <v>145071</v>
      </c>
    </row>
    <row r="25" spans="1:8" ht="12.75">
      <c r="A25" s="531" t="s">
        <v>962</v>
      </c>
      <c r="B25" s="95" t="s">
        <v>841</v>
      </c>
      <c r="C25" s="524"/>
      <c r="D25" s="524">
        <v>-19313</v>
      </c>
      <c r="E25" s="525">
        <f t="shared" si="2"/>
        <v>-19313</v>
      </c>
      <c r="F25" s="524"/>
      <c r="G25" s="524">
        <v>-23826</v>
      </c>
      <c r="H25" s="525">
        <f t="shared" si="3"/>
        <v>-23826</v>
      </c>
    </row>
    <row r="26" spans="1:8" ht="12.75">
      <c r="A26" s="531" t="s">
        <v>963</v>
      </c>
      <c r="B26" s="95" t="s">
        <v>842</v>
      </c>
      <c r="C26" s="524"/>
      <c r="D26" s="524">
        <v>-5008</v>
      </c>
      <c r="E26" s="525">
        <f t="shared" si="2"/>
        <v>-5008</v>
      </c>
      <c r="F26" s="524"/>
      <c r="G26" s="524">
        <v>-5863</v>
      </c>
      <c r="H26" s="525">
        <f t="shared" si="3"/>
        <v>-5863</v>
      </c>
    </row>
    <row r="27" spans="1:8" ht="12.75">
      <c r="A27" s="527" t="s">
        <v>964</v>
      </c>
      <c r="B27" s="95" t="s">
        <v>843</v>
      </c>
      <c r="C27" s="524">
        <v>622</v>
      </c>
      <c r="D27" s="524">
        <v>-875</v>
      </c>
      <c r="E27" s="525">
        <f t="shared" si="2"/>
        <v>-253</v>
      </c>
      <c r="F27" s="524">
        <v>1272</v>
      </c>
      <c r="G27" s="524">
        <v>-25639</v>
      </c>
      <c r="H27" s="525">
        <f t="shared" si="3"/>
        <v>-24367</v>
      </c>
    </row>
    <row r="28" spans="1:8" ht="12.75">
      <c r="A28" s="523" t="s">
        <v>965</v>
      </c>
      <c r="B28" s="95" t="s">
        <v>844</v>
      </c>
      <c r="C28" s="524"/>
      <c r="D28" s="524">
        <v>-94</v>
      </c>
      <c r="E28" s="525">
        <f t="shared" si="2"/>
        <v>-94</v>
      </c>
      <c r="F28" s="524"/>
      <c r="G28" s="524">
        <v>-212</v>
      </c>
      <c r="H28" s="525">
        <f t="shared" si="3"/>
        <v>-212</v>
      </c>
    </row>
    <row r="29" spans="1:8" ht="21" customHeight="1">
      <c r="A29" s="521" t="s">
        <v>115</v>
      </c>
      <c r="B29" s="241" t="s">
        <v>845</v>
      </c>
      <c r="C29" s="528">
        <f>SUM(C21:C28)</f>
        <v>299499</v>
      </c>
      <c r="D29" s="528">
        <f>SUM(D21:D28)</f>
        <v>-61002</v>
      </c>
      <c r="E29" s="525">
        <f t="shared" si="2"/>
        <v>238497</v>
      </c>
      <c r="F29" s="528">
        <f>SUM(F21:F28)</f>
        <v>1377904</v>
      </c>
      <c r="G29" s="528">
        <f>SUM(G21:G28)</f>
        <v>-145415</v>
      </c>
      <c r="H29" s="525">
        <f t="shared" si="3"/>
        <v>1232489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416683</v>
      </c>
      <c r="D37" s="528">
        <f t="shared" si="5"/>
        <v>-253235</v>
      </c>
      <c r="E37" s="528">
        <f t="shared" si="5"/>
        <v>163448</v>
      </c>
      <c r="F37" s="528">
        <f t="shared" si="5"/>
        <v>1377904</v>
      </c>
      <c r="G37" s="528">
        <f t="shared" si="5"/>
        <v>-1421608</v>
      </c>
      <c r="H37" s="528">
        <f t="shared" si="5"/>
        <v>-43704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18059</v>
      </c>
      <c r="F38" s="528"/>
      <c r="G38" s="528"/>
      <c r="H38" s="534">
        <v>167406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181507</v>
      </c>
      <c r="F39" s="528"/>
      <c r="G39" s="528"/>
      <c r="H39" s="528">
        <f>SUM(H37:H38)</f>
        <v>123702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181507</v>
      </c>
      <c r="F40" s="525"/>
      <c r="G40" s="525"/>
      <c r="H40" s="524">
        <v>123702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C20" sqref="C20:D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ROMANIA BET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01.01.2022 - 30.06.2022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44757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6" t="s">
        <v>42</v>
      </c>
      <c r="E9" s="659"/>
      <c r="F9" s="659"/>
      <c r="G9" s="656" t="s">
        <v>43</v>
      </c>
      <c r="H9" s="657"/>
      <c r="I9" s="652" t="s">
        <v>44</v>
      </c>
      <c r="J9" s="105"/>
    </row>
    <row r="10" spans="1:10" ht="30.75" customHeight="1">
      <c r="A10" s="654"/>
      <c r="B10" s="654" t="s">
        <v>163</v>
      </c>
      <c r="C10" s="658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4"/>
      <c r="J10" s="105"/>
    </row>
    <row r="11" spans="1:10" ht="30.75" customHeight="1">
      <c r="A11" s="655"/>
      <c r="B11" s="655"/>
      <c r="C11" s="655"/>
      <c r="D11" s="653"/>
      <c r="E11" s="655"/>
      <c r="F11" s="653"/>
      <c r="G11" s="653"/>
      <c r="H11" s="653"/>
      <c r="I11" s="653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2542579</v>
      </c>
      <c r="D14" s="611">
        <f>'1-SB'!H13</f>
        <v>-130049</v>
      </c>
      <c r="E14" s="611">
        <f>'1-SB'!H14</f>
        <v>0</v>
      </c>
      <c r="F14" s="611">
        <f>'1-SB'!H15</f>
        <v>0</v>
      </c>
      <c r="G14" s="611">
        <f>'1-SB'!H19+'1-SB'!H21</f>
        <v>1599491</v>
      </c>
      <c r="H14" s="611">
        <f>'1-SB'!H20+'1-SB'!H22</f>
        <v>-66378</v>
      </c>
      <c r="I14" s="611">
        <f aca="true" t="shared" si="0" ref="I14:I36">SUM(C14:H14)</f>
        <v>3945643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2542579</v>
      </c>
      <c r="D18" s="612">
        <f t="shared" si="2"/>
        <v>-130049</v>
      </c>
      <c r="E18" s="612">
        <f>E14+E15</f>
        <v>0</v>
      </c>
      <c r="F18" s="612">
        <f t="shared" si="2"/>
        <v>0</v>
      </c>
      <c r="G18" s="612">
        <f t="shared" si="2"/>
        <v>1599491</v>
      </c>
      <c r="H18" s="612">
        <f t="shared" si="2"/>
        <v>-66378</v>
      </c>
      <c r="I18" s="611">
        <f t="shared" si="0"/>
        <v>3945643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-39117</v>
      </c>
      <c r="D19" s="612">
        <f t="shared" si="3"/>
        <v>-16702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-55819</v>
      </c>
      <c r="J19" s="105"/>
    </row>
    <row r="20" spans="1:10" ht="15">
      <c r="A20" s="205" t="s">
        <v>225</v>
      </c>
      <c r="B20" s="82" t="s">
        <v>863</v>
      </c>
      <c r="C20" s="236">
        <v>78233</v>
      </c>
      <c r="D20" s="236">
        <v>38951</v>
      </c>
      <c r="E20" s="236"/>
      <c r="F20" s="236"/>
      <c r="G20" s="236"/>
      <c r="H20" s="236"/>
      <c r="I20" s="611">
        <f t="shared" si="0"/>
        <v>117184</v>
      </c>
      <c r="J20" s="105"/>
    </row>
    <row r="21" spans="1:10" ht="15">
      <c r="A21" s="205" t="s">
        <v>226</v>
      </c>
      <c r="B21" s="82" t="s">
        <v>864</v>
      </c>
      <c r="C21" s="236">
        <v>-117350</v>
      </c>
      <c r="D21" s="236">
        <v>-55653</v>
      </c>
      <c r="E21" s="236"/>
      <c r="F21" s="236"/>
      <c r="G21" s="236"/>
      <c r="H21" s="236"/>
      <c r="I21" s="611">
        <f t="shared" si="0"/>
        <v>-173003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28088</v>
      </c>
      <c r="H22" s="612">
        <f>'1-SB'!G22</f>
        <v>0</v>
      </c>
      <c r="I22" s="611">
        <f t="shared" si="0"/>
        <v>28088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2503462</v>
      </c>
      <c r="D34" s="612">
        <f t="shared" si="7"/>
        <v>-146751</v>
      </c>
      <c r="E34" s="612">
        <f t="shared" si="7"/>
        <v>0</v>
      </c>
      <c r="F34" s="612">
        <f t="shared" si="7"/>
        <v>0</v>
      </c>
      <c r="G34" s="612">
        <f t="shared" si="7"/>
        <v>1627579</v>
      </c>
      <c r="H34" s="612">
        <f t="shared" si="7"/>
        <v>-66378</v>
      </c>
      <c r="I34" s="611">
        <f t="shared" si="0"/>
        <v>3917912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2503462</v>
      </c>
      <c r="D36" s="615">
        <f t="shared" si="8"/>
        <v>-146751</v>
      </c>
      <c r="E36" s="615">
        <f t="shared" si="8"/>
        <v>0</v>
      </c>
      <c r="F36" s="615">
        <f t="shared" si="8"/>
        <v>0</v>
      </c>
      <c r="G36" s="615">
        <f t="shared" si="8"/>
        <v>1627579</v>
      </c>
      <c r="H36" s="615">
        <f t="shared" si="8"/>
        <v>-66378</v>
      </c>
      <c r="I36" s="611">
        <f t="shared" si="0"/>
        <v>3917912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0" t="s">
        <v>1435</v>
      </c>
      <c r="B39" s="651"/>
      <c r="C39" s="651"/>
      <c r="D39" s="651"/>
      <c r="E39" s="651"/>
      <c r="F39" s="651"/>
      <c r="G39" s="651"/>
      <c r="H39" s="651"/>
      <c r="I39" s="651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22" sqref="D22:D24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7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0"/>
      <c r="E2" s="91"/>
      <c r="F2" s="91"/>
      <c r="H2" s="112"/>
    </row>
    <row r="3" spans="1:8" ht="18" customHeight="1">
      <c r="A3" s="661" t="str">
        <f>CONCATENATE("на ",UPPER(dfName))</f>
        <v>на EXPAT ROMANIA BET UCITS ETF</v>
      </c>
      <c r="B3" s="661"/>
      <c r="C3" s="661"/>
      <c r="D3" s="66"/>
      <c r="E3" s="91"/>
      <c r="F3" s="91"/>
      <c r="G3" s="567"/>
      <c r="H3" s="112"/>
    </row>
    <row r="4" spans="1:8" ht="18" customHeight="1">
      <c r="A4" s="662" t="str">
        <f>"за периода "&amp;TEXT(StartDate,"dd.mm.yyyy")&amp;" - "&amp;TEXT(EndDate,"dd.mm.yyyy")</f>
        <v>за периода 01.01.2022 - 30.06.2022</v>
      </c>
      <c r="B4" s="662"/>
      <c r="C4" s="662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44757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Даниел Дончев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1085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1300000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1280000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40000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117183.55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60000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173002.94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1.5518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1.565</v>
      </c>
    </row>
    <row r="20" spans="1:4" s="161" customFormat="1" ht="15.75">
      <c r="A20" s="372">
        <v>10</v>
      </c>
      <c r="B20" s="563" t="s">
        <v>1482</v>
      </c>
      <c r="C20" s="571" t="s">
        <v>1404</v>
      </c>
      <c r="D20" s="601">
        <v>3896557.84</v>
      </c>
    </row>
    <row r="21" spans="1:4" s="161" customFormat="1" ht="15.75">
      <c r="A21" s="372">
        <v>11</v>
      </c>
      <c r="B21" s="563" t="s">
        <v>1483</v>
      </c>
      <c r="C21" s="571" t="s">
        <v>1484</v>
      </c>
      <c r="D21" s="601">
        <v>1992278.39</v>
      </c>
    </row>
    <row r="22" spans="1:4" ht="15.75">
      <c r="A22" s="372">
        <v>12</v>
      </c>
      <c r="B22" s="572" t="s">
        <v>1392</v>
      </c>
      <c r="C22" s="571" t="s">
        <v>1405</v>
      </c>
      <c r="D22" s="592">
        <v>19319</v>
      </c>
    </row>
    <row r="23" spans="1:4" ht="15.75">
      <c r="A23" s="372">
        <v>13</v>
      </c>
      <c r="B23" s="572" t="s">
        <v>1393</v>
      </c>
      <c r="C23" s="571" t="s">
        <v>1407</v>
      </c>
      <c r="D23" s="592">
        <v>8840</v>
      </c>
    </row>
    <row r="24" spans="1:4" ht="15.75">
      <c r="A24" s="372">
        <v>14</v>
      </c>
      <c r="B24" s="572" t="s">
        <v>1394</v>
      </c>
      <c r="C24" s="571" t="s">
        <v>1447</v>
      </c>
      <c r="D24" s="592">
        <v>189</v>
      </c>
    </row>
    <row r="25" spans="1:4" ht="15.75">
      <c r="A25" s="372">
        <v>15</v>
      </c>
      <c r="B25" s="572" t="s">
        <v>1443</v>
      </c>
      <c r="C25" s="571" t="s">
        <v>1448</v>
      </c>
      <c r="D25" s="600">
        <v>0.0085</v>
      </c>
    </row>
    <row r="26" spans="1:4" ht="15.75">
      <c r="A26" s="372">
        <v>16</v>
      </c>
      <c r="B26" s="572" t="s">
        <v>1444</v>
      </c>
      <c r="C26" s="571" t="s">
        <v>1449</v>
      </c>
      <c r="D26" s="600">
        <v>0.102389</v>
      </c>
    </row>
    <row r="27" spans="1:4" ht="15.75">
      <c r="A27" s="372">
        <v>17</v>
      </c>
      <c r="B27" s="572" t="s">
        <v>1445</v>
      </c>
      <c r="C27" s="571" t="s">
        <v>1450</v>
      </c>
      <c r="D27" s="600">
        <v>0.1091</v>
      </c>
    </row>
    <row r="28" spans="1:4" ht="15.75">
      <c r="A28" s="372">
        <v>18</v>
      </c>
      <c r="B28" s="572" t="s">
        <v>1446</v>
      </c>
      <c r="C28" s="571" t="s">
        <v>1479</v>
      </c>
      <c r="D28" s="600">
        <v>0.20086099999999998</v>
      </c>
    </row>
    <row r="31" ht="15.75">
      <c r="B31" s="646" t="s">
        <v>1480</v>
      </c>
    </row>
    <row r="32" ht="15.75">
      <c r="B32" s="566" t="s">
        <v>1481</v>
      </c>
    </row>
    <row r="33" ht="31.5">
      <c r="B33" s="647" t="s">
        <v>1485</v>
      </c>
    </row>
    <row r="34" ht="15.75">
      <c r="B34" s="64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ROMANIA BET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01.01.2022 - 30.06.2022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44757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34" sqref="D34:D4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ROMANIA BET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30.06.2022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44757</v>
      </c>
      <c r="F5" s="541"/>
    </row>
    <row r="6" spans="1:5" ht="15.75">
      <c r="A6" s="153"/>
      <c r="B6" s="153"/>
      <c r="D6" s="492" t="s">
        <v>248</v>
      </c>
      <c r="E6" s="493" t="str">
        <f>authorName</f>
        <v>Татяна Лазарова</v>
      </c>
    </row>
    <row r="7" spans="3:6" ht="15.75">
      <c r="C7" s="144"/>
      <c r="D7" s="492" t="s">
        <v>250</v>
      </c>
      <c r="E7" s="494" t="str">
        <f>udManager</f>
        <v>Даниел Дончев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8" t="s">
        <v>67</v>
      </c>
      <c r="B9" s="680" t="s">
        <v>223</v>
      </c>
      <c r="C9" s="678" t="s">
        <v>68</v>
      </c>
      <c r="D9" s="675" t="s">
        <v>69</v>
      </c>
      <c r="E9" s="676"/>
      <c r="F9" s="677"/>
    </row>
    <row r="10" spans="1:6" ht="31.5">
      <c r="A10" s="668"/>
      <c r="B10" s="680" t="s">
        <v>223</v>
      </c>
      <c r="C10" s="679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6318</v>
      </c>
      <c r="D15" s="242"/>
      <c r="E15" s="242">
        <v>6318</v>
      </c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6318</v>
      </c>
      <c r="D25" s="285">
        <f>D13+D14+D15+D16+D20+D24</f>
        <v>0</v>
      </c>
      <c r="E25" s="285">
        <f>E13+E14+E15+E16+E20+E24</f>
        <v>6318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68" t="s">
        <v>67</v>
      </c>
      <c r="B28" s="680" t="s">
        <v>223</v>
      </c>
      <c r="C28" s="682" t="s">
        <v>72</v>
      </c>
      <c r="D28" s="669" t="s">
        <v>73</v>
      </c>
      <c r="E28" s="670"/>
      <c r="F28" s="671"/>
    </row>
    <row r="29" spans="1:6" ht="31.5">
      <c r="A29" s="668"/>
      <c r="B29" s="680" t="s">
        <v>223</v>
      </c>
      <c r="C29" s="683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4044</v>
      </c>
      <c r="D33" s="285">
        <f>SUM(D34:D36)</f>
        <v>4044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824</v>
      </c>
      <c r="D34" s="242">
        <v>824</v>
      </c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3220</v>
      </c>
      <c r="D35" s="242">
        <v>3220</v>
      </c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4044</v>
      </c>
      <c r="D46" s="285">
        <f>SUM(D32+D33+D37+D38+D39+D40+D41+D42+D43+D44)</f>
        <v>4044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1" t="s">
        <v>912</v>
      </c>
      <c r="B49" s="681"/>
      <c r="C49" s="681"/>
      <c r="D49" s="681"/>
      <c r="E49" s="681"/>
      <c r="F49" s="681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4"/>
      <c r="D67" s="674"/>
      <c r="E67" s="674"/>
      <c r="F67" s="674"/>
      <c r="G67" s="147"/>
    </row>
    <row r="68" spans="1:7" ht="26.25" customHeight="1">
      <c r="A68" s="672"/>
      <c r="B68" s="672"/>
      <c r="C68" s="673"/>
      <c r="D68" s="673"/>
      <c r="E68" s="673"/>
      <c r="F68" s="673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N33" sqref="N33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ROMANIA BET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44757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5" t="s">
        <v>257</v>
      </c>
      <c r="E8" s="693" t="s">
        <v>258</v>
      </c>
      <c r="F8" s="694"/>
      <c r="G8" s="694"/>
      <c r="H8" s="694"/>
      <c r="I8" s="694"/>
      <c r="J8" s="694"/>
      <c r="K8" s="694"/>
      <c r="L8" s="694"/>
      <c r="M8" s="695"/>
      <c r="N8" s="687" t="s">
        <v>879</v>
      </c>
      <c r="O8" s="687" t="s">
        <v>777</v>
      </c>
      <c r="P8" s="688" t="s">
        <v>772</v>
      </c>
      <c r="Q8" s="689"/>
      <c r="R8" s="689"/>
      <c r="S8" s="689"/>
      <c r="T8" s="689"/>
      <c r="U8" s="690"/>
      <c r="V8" s="691" t="s">
        <v>774</v>
      </c>
      <c r="W8" s="687" t="s">
        <v>773</v>
      </c>
      <c r="X8" s="687" t="s">
        <v>761</v>
      </c>
      <c r="Y8" s="73"/>
      <c r="Z8" s="73"/>
      <c r="AA8" s="73"/>
    </row>
    <row r="9" spans="4:24" ht="104.25" customHeight="1">
      <c r="D9" s="686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7"/>
      <c r="O9" s="687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2"/>
      <c r="W9" s="687"/>
      <c r="X9" s="687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 t="str">
        <f>IF(ISBLANK(E12),"",dfName)</f>
        <v>Expat Romania BET UCITS ETF</v>
      </c>
      <c r="B12" s="61" t="str">
        <f>IF(ISBLANK(E12),"",dfRG)</f>
        <v>05-1636</v>
      </c>
      <c r="C12" s="61">
        <f>IF(ISBLANK(E12),"",EndDate)</f>
        <v>44742</v>
      </c>
      <c r="D12" s="53">
        <v>1</v>
      </c>
      <c r="E12" s="53" t="s">
        <v>1504</v>
      </c>
      <c r="F12" s="53" t="s">
        <v>1505</v>
      </c>
      <c r="G12" s="54" t="s">
        <v>263</v>
      </c>
      <c r="H12" s="54" t="s">
        <v>644</v>
      </c>
      <c r="I12" s="578" t="s">
        <v>776</v>
      </c>
      <c r="J12" s="54" t="s">
        <v>1501</v>
      </c>
      <c r="K12" s="54" t="s">
        <v>1506</v>
      </c>
      <c r="L12" s="54" t="s">
        <v>1503</v>
      </c>
      <c r="M12" s="54" t="s">
        <v>1503</v>
      </c>
      <c r="N12" s="299">
        <v>5653</v>
      </c>
      <c r="O12" s="579" t="s">
        <v>1229</v>
      </c>
      <c r="P12" s="299">
        <v>7.196370999999999</v>
      </c>
      <c r="Q12" s="299">
        <v>0</v>
      </c>
      <c r="R12" s="81">
        <v>0.395405</v>
      </c>
      <c r="S12" s="55"/>
      <c r="T12" s="55">
        <v>40681</v>
      </c>
      <c r="U12" s="55">
        <v>40681</v>
      </c>
      <c r="V12" s="307">
        <f>U12/'1-SB'!C$47</f>
        <v>0.010372630391569921</v>
      </c>
      <c r="W12" s="307">
        <v>7.711811316355308E-05</v>
      </c>
      <c r="X12" s="59" t="s">
        <v>763</v>
      </c>
    </row>
    <row r="13" spans="1:24" ht="15.75">
      <c r="A13" s="61" t="str">
        <f>IF(ISBLANK(E13),"",dfName)</f>
        <v>Expat Romania BET UCITS ETF</v>
      </c>
      <c r="B13" s="61" t="str">
        <f>IF(ISBLANK(E13),"",dfRG)</f>
        <v>05-1636</v>
      </c>
      <c r="C13" s="61">
        <f>IF(ISBLANK(E13),"",EndDate)</f>
        <v>44742</v>
      </c>
      <c r="D13" s="56">
        <v>2</v>
      </c>
      <c r="E13" s="56" t="s">
        <v>1549</v>
      </c>
      <c r="F13" s="56" t="s">
        <v>1550</v>
      </c>
      <c r="G13" s="57" t="s">
        <v>263</v>
      </c>
      <c r="H13" s="57" t="s">
        <v>644</v>
      </c>
      <c r="I13" s="57" t="s">
        <v>776</v>
      </c>
      <c r="J13" s="57" t="s">
        <v>1501</v>
      </c>
      <c r="K13" s="57" t="s">
        <v>1551</v>
      </c>
      <c r="L13" s="57" t="s">
        <v>1503</v>
      </c>
      <c r="M13" s="57" t="s">
        <v>1503</v>
      </c>
      <c r="N13" s="300">
        <v>967261</v>
      </c>
      <c r="O13" s="58" t="s">
        <v>1229</v>
      </c>
      <c r="P13" s="300">
        <v>0.8145343</v>
      </c>
      <c r="Q13" s="300">
        <v>0</v>
      </c>
      <c r="R13" s="294">
        <v>0.395405</v>
      </c>
      <c r="S13" s="46"/>
      <c r="T13" s="46">
        <v>787867</v>
      </c>
      <c r="U13" s="46">
        <v>787867</v>
      </c>
      <c r="V13" s="308">
        <f>U13/'1-SB'!C$47</f>
        <v>0.20088624145706888</v>
      </c>
      <c r="W13" s="308">
        <v>0.00016523041931006428</v>
      </c>
      <c r="X13" s="60" t="s">
        <v>763</v>
      </c>
    </row>
    <row r="14" spans="1:24" ht="15.75">
      <c r="A14" s="61" t="str">
        <f aca="true" t="shared" si="0" ref="A14:A77">IF(ISBLANK(E14),"",dfName)</f>
        <v>Expat Romania BET UCITS ETF</v>
      </c>
      <c r="B14" s="61" t="str">
        <f aca="true" t="shared" si="1" ref="B14:B77">IF(ISBLANK(E14),"",dfRG)</f>
        <v>05-1636</v>
      </c>
      <c r="C14" s="61">
        <f aca="true" t="shared" si="2" ref="C14:C77">IF(ISBLANK(E14),"",EndDate)</f>
        <v>44742</v>
      </c>
      <c r="D14" s="56">
        <v>3</v>
      </c>
      <c r="E14" s="56" t="s">
        <v>1543</v>
      </c>
      <c r="F14" s="56" t="s">
        <v>1544</v>
      </c>
      <c r="G14" s="57" t="s">
        <v>263</v>
      </c>
      <c r="H14" s="57" t="s">
        <v>644</v>
      </c>
      <c r="I14" s="57" t="s">
        <v>776</v>
      </c>
      <c r="J14" s="57" t="s">
        <v>1501</v>
      </c>
      <c r="K14" s="57" t="s">
        <v>1545</v>
      </c>
      <c r="L14" s="57" t="s">
        <v>1503</v>
      </c>
      <c r="M14" s="57" t="s">
        <v>1503</v>
      </c>
      <c r="N14" s="300">
        <v>11652</v>
      </c>
      <c r="O14" s="58" t="s">
        <v>1229</v>
      </c>
      <c r="P14" s="300">
        <v>17.793225</v>
      </c>
      <c r="Q14" s="300">
        <v>0</v>
      </c>
      <c r="R14" s="294">
        <v>0.395405</v>
      </c>
      <c r="S14" s="46"/>
      <c r="T14" s="46">
        <v>207327</v>
      </c>
      <c r="U14" s="46">
        <v>207327</v>
      </c>
      <c r="V14" s="308">
        <f>U14/'1-SB'!C$47</f>
        <v>0.052863163176741404</v>
      </c>
      <c r="W14" s="308">
        <v>3.862833039809518E-05</v>
      </c>
      <c r="X14" s="60" t="s">
        <v>763</v>
      </c>
    </row>
    <row r="15" spans="1:24" ht="15.75">
      <c r="A15" s="61" t="str">
        <f t="shared" si="0"/>
        <v>Expat Romania BET UCITS ETF</v>
      </c>
      <c r="B15" s="61" t="str">
        <f t="shared" si="1"/>
        <v>05-1636</v>
      </c>
      <c r="C15" s="61">
        <f t="shared" si="2"/>
        <v>44742</v>
      </c>
      <c r="D15" s="56">
        <v>4</v>
      </c>
      <c r="E15" s="56" t="s">
        <v>1546</v>
      </c>
      <c r="F15" s="56" t="s">
        <v>1547</v>
      </c>
      <c r="G15" s="57" t="s">
        <v>263</v>
      </c>
      <c r="H15" s="57" t="s">
        <v>644</v>
      </c>
      <c r="I15" s="57" t="s">
        <v>776</v>
      </c>
      <c r="J15" s="57" t="s">
        <v>1501</v>
      </c>
      <c r="K15" s="57" t="s">
        <v>1548</v>
      </c>
      <c r="L15" s="57" t="s">
        <v>1503</v>
      </c>
      <c r="M15" s="57" t="s">
        <v>1503</v>
      </c>
      <c r="N15" s="300">
        <v>53805</v>
      </c>
      <c r="O15" s="58" t="s">
        <v>1229</v>
      </c>
      <c r="P15" s="300">
        <v>4.990011099999999</v>
      </c>
      <c r="Q15" s="300">
        <v>0</v>
      </c>
      <c r="R15" s="294">
        <v>0.395405</v>
      </c>
      <c r="S15" s="46"/>
      <c r="T15" s="46">
        <v>268488</v>
      </c>
      <c r="U15" s="46">
        <v>268488</v>
      </c>
      <c r="V15" s="308">
        <f>U15/'1-SB'!C$47</f>
        <v>0.06845767775059179</v>
      </c>
      <c r="W15" s="308">
        <v>7.720603070920561E-05</v>
      </c>
      <c r="X15" s="60" t="s">
        <v>763</v>
      </c>
    </row>
    <row r="16" spans="1:24" ht="15.75">
      <c r="A16" s="61" t="str">
        <f t="shared" si="0"/>
        <v>Expat Romania BET UCITS ETF</v>
      </c>
      <c r="B16" s="61" t="str">
        <f t="shared" si="1"/>
        <v>05-1636</v>
      </c>
      <c r="C16" s="61">
        <f t="shared" si="2"/>
        <v>44742</v>
      </c>
      <c r="D16" s="56">
        <v>5</v>
      </c>
      <c r="E16" s="56" t="s">
        <v>1507</v>
      </c>
      <c r="F16" s="56" t="s">
        <v>1508</v>
      </c>
      <c r="G16" s="57" t="s">
        <v>263</v>
      </c>
      <c r="H16" s="57" t="s">
        <v>644</v>
      </c>
      <c r="I16" s="57" t="s">
        <v>776</v>
      </c>
      <c r="J16" s="57" t="s">
        <v>1501</v>
      </c>
      <c r="K16" s="57" t="s">
        <v>1509</v>
      </c>
      <c r="L16" s="57" t="s">
        <v>1503</v>
      </c>
      <c r="M16" s="57" t="s">
        <v>1503</v>
      </c>
      <c r="N16" s="300">
        <v>699428</v>
      </c>
      <c r="O16" s="58" t="s">
        <v>1229</v>
      </c>
      <c r="P16" s="300">
        <v>0.88175315</v>
      </c>
      <c r="Q16" s="300">
        <v>0</v>
      </c>
      <c r="R16" s="294">
        <v>0.395405</v>
      </c>
      <c r="S16" s="46"/>
      <c r="T16" s="46">
        <v>616723</v>
      </c>
      <c r="U16" s="46">
        <v>616723</v>
      </c>
      <c r="V16" s="308">
        <f>U16/'1-SB'!C$47</f>
        <v>0.15724883196037895</v>
      </c>
      <c r="W16" s="308">
        <v>0.00011081856294364707</v>
      </c>
      <c r="X16" s="60" t="s">
        <v>763</v>
      </c>
    </row>
    <row r="17" spans="1:24" ht="15.75">
      <c r="A17" s="61" t="str">
        <f t="shared" si="0"/>
        <v>Expat Romania BET UCITS ETF</v>
      </c>
      <c r="B17" s="61" t="str">
        <f t="shared" si="1"/>
        <v>05-1636</v>
      </c>
      <c r="C17" s="61">
        <f t="shared" si="2"/>
        <v>44742</v>
      </c>
      <c r="D17" s="56">
        <v>6</v>
      </c>
      <c r="E17" s="56" t="s">
        <v>1531</v>
      </c>
      <c r="F17" s="56" t="s">
        <v>1532</v>
      </c>
      <c r="G17" s="57" t="s">
        <v>263</v>
      </c>
      <c r="H17" s="57" t="s">
        <v>644</v>
      </c>
      <c r="I17" s="57" t="s">
        <v>776</v>
      </c>
      <c r="J17" s="57" t="s">
        <v>1501</v>
      </c>
      <c r="K17" s="57" t="s">
        <v>1533</v>
      </c>
      <c r="L17" s="57" t="s">
        <v>1503</v>
      </c>
      <c r="M17" s="57" t="s">
        <v>1503</v>
      </c>
      <c r="N17" s="300">
        <v>15394</v>
      </c>
      <c r="O17" s="58" t="s">
        <v>1229</v>
      </c>
      <c r="P17" s="300">
        <v>7.829019</v>
      </c>
      <c r="Q17" s="300">
        <v>0</v>
      </c>
      <c r="R17" s="294">
        <v>0.395405</v>
      </c>
      <c r="S17" s="46"/>
      <c r="T17" s="46">
        <v>120520</v>
      </c>
      <c r="U17" s="46">
        <v>120520</v>
      </c>
      <c r="V17" s="308">
        <f>U17/'1-SB'!C$47</f>
        <v>0.030729564533615368</v>
      </c>
      <c r="W17" s="308">
        <v>0.00011585717617422535</v>
      </c>
      <c r="X17" s="60" t="s">
        <v>763</v>
      </c>
    </row>
    <row r="18" spans="1:24" ht="15.75">
      <c r="A18" s="61" t="str">
        <f t="shared" si="0"/>
        <v>Expat Romania BET UCITS ETF</v>
      </c>
      <c r="B18" s="61" t="str">
        <f t="shared" si="1"/>
        <v>05-1636</v>
      </c>
      <c r="C18" s="61">
        <f t="shared" si="2"/>
        <v>44742</v>
      </c>
      <c r="D18" s="56">
        <v>7</v>
      </c>
      <c r="E18" s="56" t="s">
        <v>1534</v>
      </c>
      <c r="F18" s="56" t="s">
        <v>1535</v>
      </c>
      <c r="G18" s="57" t="s">
        <v>263</v>
      </c>
      <c r="H18" s="57" t="s">
        <v>644</v>
      </c>
      <c r="I18" s="57" t="s">
        <v>776</v>
      </c>
      <c r="J18" s="57" t="s">
        <v>1501</v>
      </c>
      <c r="K18" s="57" t="s">
        <v>1536</v>
      </c>
      <c r="L18" s="57" t="s">
        <v>1503</v>
      </c>
      <c r="M18" s="57" t="s">
        <v>1503</v>
      </c>
      <c r="N18" s="300">
        <v>26726</v>
      </c>
      <c r="O18" s="58" t="s">
        <v>1229</v>
      </c>
      <c r="P18" s="300">
        <v>3.44397755</v>
      </c>
      <c r="Q18" s="300">
        <v>0</v>
      </c>
      <c r="R18" s="294">
        <v>0.395405</v>
      </c>
      <c r="S18" s="46"/>
      <c r="T18" s="46">
        <v>92044</v>
      </c>
      <c r="U18" s="46">
        <v>92044</v>
      </c>
      <c r="V18" s="308">
        <f>U18/'1-SB'!C$47</f>
        <v>0.023468901741885935</v>
      </c>
      <c r="W18" s="308">
        <v>7.714387055044922E-05</v>
      </c>
      <c r="X18" s="60" t="s">
        <v>763</v>
      </c>
    </row>
    <row r="19" spans="1:24" ht="15.75">
      <c r="A19" s="61" t="str">
        <f t="shared" si="0"/>
        <v>Expat Romania BET UCITS ETF</v>
      </c>
      <c r="B19" s="61" t="str">
        <f t="shared" si="1"/>
        <v>05-1636</v>
      </c>
      <c r="C19" s="61">
        <f t="shared" si="2"/>
        <v>44742</v>
      </c>
      <c r="D19" s="56">
        <v>8</v>
      </c>
      <c r="E19" s="56" t="s">
        <v>1537</v>
      </c>
      <c r="F19" s="56" t="s">
        <v>1538</v>
      </c>
      <c r="G19" s="57" t="s">
        <v>263</v>
      </c>
      <c r="H19" s="57" t="s">
        <v>644</v>
      </c>
      <c r="I19" s="57" t="s">
        <v>776</v>
      </c>
      <c r="J19" s="57" t="s">
        <v>1501</v>
      </c>
      <c r="K19" s="57" t="s">
        <v>1539</v>
      </c>
      <c r="L19" s="57" t="s">
        <v>1503</v>
      </c>
      <c r="M19" s="57" t="s">
        <v>1503</v>
      </c>
      <c r="N19" s="300">
        <v>1135</v>
      </c>
      <c r="O19" s="58" t="s">
        <v>1229</v>
      </c>
      <c r="P19" s="300">
        <v>90.94314999999999</v>
      </c>
      <c r="Q19" s="300">
        <v>0</v>
      </c>
      <c r="R19" s="294">
        <v>0.395405</v>
      </c>
      <c r="S19" s="46"/>
      <c r="T19" s="46">
        <v>103220</v>
      </c>
      <c r="U19" s="46">
        <v>103220</v>
      </c>
      <c r="V19" s="308">
        <f>U19/'1-SB'!C$47</f>
        <v>0.026318500258544462</v>
      </c>
      <c r="W19" s="308">
        <v>9.640012216910637E-05</v>
      </c>
      <c r="X19" s="60" t="s">
        <v>763</v>
      </c>
    </row>
    <row r="20" spans="1:24" ht="15.75">
      <c r="A20" s="61" t="str">
        <f t="shared" si="0"/>
        <v>Expat Romania BET UCITS ETF</v>
      </c>
      <c r="B20" s="61" t="str">
        <f t="shared" si="1"/>
        <v>05-1636</v>
      </c>
      <c r="C20" s="61">
        <f t="shared" si="2"/>
        <v>44742</v>
      </c>
      <c r="D20" s="56">
        <v>9</v>
      </c>
      <c r="E20" s="56" t="s">
        <v>1510</v>
      </c>
      <c r="F20" s="56" t="s">
        <v>1511</v>
      </c>
      <c r="G20" s="57" t="s">
        <v>263</v>
      </c>
      <c r="H20" s="57" t="s">
        <v>598</v>
      </c>
      <c r="I20" s="57" t="s">
        <v>776</v>
      </c>
      <c r="J20" s="57" t="s">
        <v>1501</v>
      </c>
      <c r="K20" s="57" t="s">
        <v>1512</v>
      </c>
      <c r="L20" s="57" t="s">
        <v>1503</v>
      </c>
      <c r="M20" s="57" t="s">
        <v>1503</v>
      </c>
      <c r="N20" s="300">
        <v>7730</v>
      </c>
      <c r="O20" s="58" t="s">
        <v>1229</v>
      </c>
      <c r="P20" s="300">
        <v>14.9067685</v>
      </c>
      <c r="Q20" s="300">
        <v>0</v>
      </c>
      <c r="R20" s="294">
        <v>0.395405</v>
      </c>
      <c r="S20" s="46"/>
      <c r="T20" s="46">
        <v>115229</v>
      </c>
      <c r="U20" s="46">
        <v>115229</v>
      </c>
      <c r="V20" s="308">
        <f>U20/'1-SB'!C$47</f>
        <v>0.029380492794921716</v>
      </c>
      <c r="W20" s="308">
        <v>0.0002257331596930403</v>
      </c>
      <c r="X20" s="60" t="s">
        <v>763</v>
      </c>
    </row>
    <row r="21" spans="1:24" ht="15.75">
      <c r="A21" s="61" t="str">
        <f t="shared" si="0"/>
        <v>Expat Romania BET UCITS ETF</v>
      </c>
      <c r="B21" s="61" t="str">
        <f t="shared" si="1"/>
        <v>05-1636</v>
      </c>
      <c r="C21" s="61">
        <f t="shared" si="2"/>
        <v>44742</v>
      </c>
      <c r="D21" s="56">
        <v>10</v>
      </c>
      <c r="E21" s="56" t="s">
        <v>1513</v>
      </c>
      <c r="F21" s="56" t="s">
        <v>1514</v>
      </c>
      <c r="G21" s="57" t="s">
        <v>263</v>
      </c>
      <c r="H21" s="57" t="s">
        <v>644</v>
      </c>
      <c r="I21" s="57" t="s">
        <v>776</v>
      </c>
      <c r="J21" s="57" t="s">
        <v>1501</v>
      </c>
      <c r="K21" s="57" t="s">
        <v>1515</v>
      </c>
      <c r="L21" s="57" t="s">
        <v>1503</v>
      </c>
      <c r="M21" s="57" t="s">
        <v>1503</v>
      </c>
      <c r="N21" s="300">
        <v>22324</v>
      </c>
      <c r="O21" s="58" t="s">
        <v>1229</v>
      </c>
      <c r="P21" s="300">
        <v>19.928412</v>
      </c>
      <c r="Q21" s="300">
        <v>0</v>
      </c>
      <c r="R21" s="294">
        <v>0.395405</v>
      </c>
      <c r="S21" s="46"/>
      <c r="T21" s="46">
        <v>444882</v>
      </c>
      <c r="U21" s="46">
        <v>444882</v>
      </c>
      <c r="V21" s="308">
        <f>U21/'1-SB'!C$47</f>
        <v>0.11343370501861826</v>
      </c>
      <c r="W21" s="308">
        <v>5.7920868117680756E-05</v>
      </c>
      <c r="X21" s="60" t="s">
        <v>763</v>
      </c>
    </row>
    <row r="22" spans="1:24" ht="15.75">
      <c r="A22" s="61" t="str">
        <f t="shared" si="0"/>
        <v>Expat Romania BET UCITS ETF</v>
      </c>
      <c r="B22" s="61" t="str">
        <f t="shared" si="1"/>
        <v>05-1636</v>
      </c>
      <c r="C22" s="61">
        <f t="shared" si="2"/>
        <v>44742</v>
      </c>
      <c r="D22" s="56">
        <v>11</v>
      </c>
      <c r="E22" s="56" t="s">
        <v>1516</v>
      </c>
      <c r="F22" s="56" t="s">
        <v>1517</v>
      </c>
      <c r="G22" s="57" t="s">
        <v>263</v>
      </c>
      <c r="H22" s="57" t="s">
        <v>644</v>
      </c>
      <c r="I22" s="57" t="s">
        <v>776</v>
      </c>
      <c r="J22" s="57" t="s">
        <v>1501</v>
      </c>
      <c r="K22" s="57" t="s">
        <v>1518</v>
      </c>
      <c r="L22" s="57" t="s">
        <v>1503</v>
      </c>
      <c r="M22" s="57" t="s">
        <v>1503</v>
      </c>
      <c r="N22" s="300">
        <v>3279792</v>
      </c>
      <c r="O22" s="58" t="s">
        <v>1229</v>
      </c>
      <c r="P22" s="300">
        <v>0.1927599375</v>
      </c>
      <c r="Q22" s="300">
        <v>0</v>
      </c>
      <c r="R22" s="294">
        <v>0.395405</v>
      </c>
      <c r="S22" s="46"/>
      <c r="T22" s="46">
        <v>632212</v>
      </c>
      <c r="U22" s="46">
        <v>632212</v>
      </c>
      <c r="V22" s="308">
        <f>U22/'1-SB'!C$47</f>
        <v>0.16119813684804216</v>
      </c>
      <c r="W22" s="308">
        <v>5.790173234968975E-05</v>
      </c>
      <c r="X22" s="60" t="s">
        <v>763</v>
      </c>
    </row>
    <row r="23" spans="1:24" ht="15.75">
      <c r="A23" s="61" t="str">
        <f t="shared" si="0"/>
        <v>Expat Romania BET UCITS ETF</v>
      </c>
      <c r="B23" s="61" t="str">
        <f t="shared" si="1"/>
        <v>05-1636</v>
      </c>
      <c r="C23" s="61">
        <f t="shared" si="2"/>
        <v>44742</v>
      </c>
      <c r="D23" s="56">
        <v>12</v>
      </c>
      <c r="E23" s="56" t="s">
        <v>1522</v>
      </c>
      <c r="F23" s="56" t="s">
        <v>1552</v>
      </c>
      <c r="G23" s="57" t="s">
        <v>283</v>
      </c>
      <c r="H23" s="57" t="s">
        <v>644</v>
      </c>
      <c r="I23" s="57" t="s">
        <v>776</v>
      </c>
      <c r="J23" s="57" t="s">
        <v>1501</v>
      </c>
      <c r="K23" s="57" t="s">
        <v>1553</v>
      </c>
      <c r="L23" s="57" t="s">
        <v>1503</v>
      </c>
      <c r="M23" s="57" t="s">
        <v>1503</v>
      </c>
      <c r="N23" s="300">
        <v>148856</v>
      </c>
      <c r="O23" s="58" t="s">
        <v>1229</v>
      </c>
      <c r="P23" s="300">
        <v>0.395405</v>
      </c>
      <c r="Q23" s="300">
        <v>0</v>
      </c>
      <c r="R23" s="294">
        <v>0.395405</v>
      </c>
      <c r="S23" s="46"/>
      <c r="T23" s="46">
        <v>58858</v>
      </c>
      <c r="U23" s="46">
        <v>58858</v>
      </c>
      <c r="V23" s="308">
        <f>U23/'1-SB'!C$47</f>
        <v>0.01500730757815743</v>
      </c>
      <c r="W23" s="308">
        <v>0</v>
      </c>
      <c r="X23" s="60" t="s">
        <v>763</v>
      </c>
    </row>
    <row r="24" spans="1:24" ht="15.75">
      <c r="A24" s="61" t="str">
        <f t="shared" si="0"/>
        <v>Expat Romania BET UCITS ETF</v>
      </c>
      <c r="B24" s="61" t="str">
        <f t="shared" si="1"/>
        <v>05-1636</v>
      </c>
      <c r="C24" s="61">
        <f t="shared" si="2"/>
        <v>44742</v>
      </c>
      <c r="D24" s="56">
        <v>13</v>
      </c>
      <c r="E24" s="56" t="s">
        <v>1540</v>
      </c>
      <c r="F24" s="56" t="s">
        <v>1541</v>
      </c>
      <c r="G24" s="57" t="s">
        <v>263</v>
      </c>
      <c r="H24" s="57" t="s">
        <v>546</v>
      </c>
      <c r="I24" s="57" t="s">
        <v>776</v>
      </c>
      <c r="J24" s="57" t="s">
        <v>1501</v>
      </c>
      <c r="K24" s="57" t="s">
        <v>1542</v>
      </c>
      <c r="L24" s="57" t="s">
        <v>1503</v>
      </c>
      <c r="M24" s="57" t="s">
        <v>1503</v>
      </c>
      <c r="N24" s="300">
        <v>6177</v>
      </c>
      <c r="O24" s="58" t="s">
        <v>1229</v>
      </c>
      <c r="P24" s="300">
        <v>3.57050715</v>
      </c>
      <c r="Q24" s="300">
        <v>0</v>
      </c>
      <c r="R24" s="294">
        <v>0.395405</v>
      </c>
      <c r="S24" s="46"/>
      <c r="T24" s="46">
        <v>22055</v>
      </c>
      <c r="U24" s="46">
        <v>22055</v>
      </c>
      <c r="V24" s="308">
        <f>U24/'1-SB'!C$47</f>
        <v>0.005623469513681438</v>
      </c>
      <c r="W24" s="308">
        <v>0.000154425</v>
      </c>
      <c r="X24" s="60" t="s">
        <v>763</v>
      </c>
    </row>
    <row r="25" spans="1:24" ht="15.75">
      <c r="A25" s="61" t="str">
        <f t="shared" si="0"/>
        <v>Expat Romania BET UCITS ETF</v>
      </c>
      <c r="B25" s="61" t="str">
        <f t="shared" si="1"/>
        <v>05-1636</v>
      </c>
      <c r="C25" s="61">
        <f t="shared" si="2"/>
        <v>44742</v>
      </c>
      <c r="D25" s="56">
        <v>14</v>
      </c>
      <c r="E25" s="56" t="s">
        <v>1499</v>
      </c>
      <c r="F25" s="56" t="s">
        <v>1500</v>
      </c>
      <c r="G25" s="57" t="s">
        <v>263</v>
      </c>
      <c r="H25" s="57" t="s">
        <v>644</v>
      </c>
      <c r="I25" s="57" t="s">
        <v>776</v>
      </c>
      <c r="J25" s="57" t="s">
        <v>1501</v>
      </c>
      <c r="K25" s="57" t="s">
        <v>1502</v>
      </c>
      <c r="L25" s="57" t="s">
        <v>1503</v>
      </c>
      <c r="M25" s="57" t="s">
        <v>1503</v>
      </c>
      <c r="N25" s="300">
        <v>41427</v>
      </c>
      <c r="O25" s="58" t="s">
        <v>1229</v>
      </c>
      <c r="P25" s="300">
        <v>0.553567</v>
      </c>
      <c r="Q25" s="300">
        <v>0</v>
      </c>
      <c r="R25" s="294">
        <v>0.395405</v>
      </c>
      <c r="S25" s="46"/>
      <c r="T25" s="46">
        <v>22933</v>
      </c>
      <c r="U25" s="46">
        <v>22933</v>
      </c>
      <c r="V25" s="308">
        <f>U25/'1-SB'!C$47</f>
        <v>0.0058473374000116264</v>
      </c>
      <c r="W25" s="308">
        <v>5.803896187018692E-05</v>
      </c>
      <c r="X25" s="60" t="s">
        <v>763</v>
      </c>
    </row>
    <row r="26" spans="1:24" ht="15.75">
      <c r="A26" s="61" t="str">
        <f t="shared" si="0"/>
        <v>Expat Romania BET UCITS ETF</v>
      </c>
      <c r="B26" s="61" t="str">
        <f t="shared" si="1"/>
        <v>05-1636</v>
      </c>
      <c r="C26" s="61">
        <f t="shared" si="2"/>
        <v>44742</v>
      </c>
      <c r="D26" s="56">
        <v>15</v>
      </c>
      <c r="E26" s="56" t="s">
        <v>1525</v>
      </c>
      <c r="F26" s="56" t="s">
        <v>1526</v>
      </c>
      <c r="G26" s="57" t="s">
        <v>263</v>
      </c>
      <c r="H26" s="57" t="s">
        <v>644</v>
      </c>
      <c r="I26" s="57" t="s">
        <v>776</v>
      </c>
      <c r="J26" s="57" t="s">
        <v>1501</v>
      </c>
      <c r="K26" s="57" t="s">
        <v>1527</v>
      </c>
      <c r="L26" s="57" t="s">
        <v>1503</v>
      </c>
      <c r="M26" s="57" t="s">
        <v>1503</v>
      </c>
      <c r="N26" s="300">
        <v>8104</v>
      </c>
      <c r="O26" s="58" t="s">
        <v>1229</v>
      </c>
      <c r="P26" s="300">
        <v>3.79984205</v>
      </c>
      <c r="Q26" s="300">
        <v>0</v>
      </c>
      <c r="R26" s="294">
        <v>0.395405</v>
      </c>
      <c r="S26" s="46"/>
      <c r="T26" s="46">
        <v>30794</v>
      </c>
      <c r="U26" s="46">
        <v>30794</v>
      </c>
      <c r="V26" s="308">
        <f>U26/'1-SB'!C$47</f>
        <v>0.007851694409626218</v>
      </c>
      <c r="W26" s="308">
        <v>0.0002701333333333333</v>
      </c>
      <c r="X26" s="60" t="s">
        <v>763</v>
      </c>
    </row>
    <row r="27" spans="1:24" ht="15.75">
      <c r="A27" s="61" t="str">
        <f t="shared" si="0"/>
        <v>Expat Romania BET UCITS ETF</v>
      </c>
      <c r="B27" s="61" t="str">
        <f t="shared" si="1"/>
        <v>05-1636</v>
      </c>
      <c r="C27" s="61">
        <f t="shared" si="2"/>
        <v>44742</v>
      </c>
      <c r="D27" s="56">
        <v>16</v>
      </c>
      <c r="E27" s="56" t="s">
        <v>1522</v>
      </c>
      <c r="F27" s="56" t="s">
        <v>1523</v>
      </c>
      <c r="G27" s="57" t="s">
        <v>263</v>
      </c>
      <c r="H27" s="57" t="s">
        <v>644</v>
      </c>
      <c r="I27" s="57" t="s">
        <v>776</v>
      </c>
      <c r="J27" s="57" t="s">
        <v>1501</v>
      </c>
      <c r="K27" s="57" t="s">
        <v>1524</v>
      </c>
      <c r="L27" s="57" t="s">
        <v>1503</v>
      </c>
      <c r="M27" s="57" t="s">
        <v>1503</v>
      </c>
      <c r="N27" s="300">
        <v>148856</v>
      </c>
      <c r="O27" s="58" t="s">
        <v>1229</v>
      </c>
      <c r="P27" s="300">
        <v>0.52272541</v>
      </c>
      <c r="Q27" s="300">
        <v>0</v>
      </c>
      <c r="R27" s="294">
        <v>0.395405</v>
      </c>
      <c r="S27" s="46"/>
      <c r="T27" s="46">
        <v>77811</v>
      </c>
      <c r="U27" s="46">
        <v>77811</v>
      </c>
      <c r="V27" s="308">
        <f>U27/'1-SB'!C$47</f>
        <v>0.01983984522008916</v>
      </c>
      <c r="W27" s="308">
        <v>5.782746198680964E-05</v>
      </c>
      <c r="X27" s="60" t="s">
        <v>763</v>
      </c>
    </row>
    <row r="28" spans="1:24" ht="15.75">
      <c r="A28" s="61" t="str">
        <f t="shared" si="0"/>
        <v>Expat Romania BET UCITS ETF</v>
      </c>
      <c r="B28" s="61" t="str">
        <f t="shared" si="1"/>
        <v>05-1636</v>
      </c>
      <c r="C28" s="61">
        <f t="shared" si="2"/>
        <v>44742</v>
      </c>
      <c r="D28" s="56">
        <v>17</v>
      </c>
      <c r="E28" s="56" t="s">
        <v>1519</v>
      </c>
      <c r="F28" s="56" t="s">
        <v>1520</v>
      </c>
      <c r="G28" s="57" t="s">
        <v>263</v>
      </c>
      <c r="H28" s="57" t="s">
        <v>644</v>
      </c>
      <c r="I28" s="57" t="s">
        <v>776</v>
      </c>
      <c r="J28" s="57" t="s">
        <v>1501</v>
      </c>
      <c r="K28" s="57" t="s">
        <v>1521</v>
      </c>
      <c r="L28" s="57" t="s">
        <v>1503</v>
      </c>
      <c r="M28" s="57" t="s">
        <v>1503</v>
      </c>
      <c r="N28" s="300">
        <v>252557</v>
      </c>
      <c r="O28" s="58" t="s">
        <v>1229</v>
      </c>
      <c r="P28" s="300">
        <v>0.2688754</v>
      </c>
      <c r="Q28" s="300">
        <v>0</v>
      </c>
      <c r="R28" s="294">
        <v>0.395405</v>
      </c>
      <c r="S28" s="46"/>
      <c r="T28" s="46">
        <v>67906</v>
      </c>
      <c r="U28" s="46">
        <v>67906</v>
      </c>
      <c r="V28" s="308">
        <f>U28/'1-SB'!C$47</f>
        <v>0.017314319691500872</v>
      </c>
      <c r="W28" s="308">
        <v>0.00011590498325195778</v>
      </c>
      <c r="X28" s="60" t="s">
        <v>763</v>
      </c>
    </row>
    <row r="29" spans="1:24" ht="15.75">
      <c r="A29" s="61" t="str">
        <f t="shared" si="0"/>
        <v>Expat Romania BET UCITS ETF</v>
      </c>
      <c r="B29" s="61" t="str">
        <f t="shared" si="1"/>
        <v>05-1636</v>
      </c>
      <c r="C29" s="61">
        <f t="shared" si="2"/>
        <v>44742</v>
      </c>
      <c r="D29" s="56">
        <v>18</v>
      </c>
      <c r="E29" s="56" t="s">
        <v>1528</v>
      </c>
      <c r="F29" s="56" t="s">
        <v>1529</v>
      </c>
      <c r="G29" s="57" t="s">
        <v>263</v>
      </c>
      <c r="H29" s="57" t="s">
        <v>644</v>
      </c>
      <c r="I29" s="57" t="s">
        <v>776</v>
      </c>
      <c r="J29" s="57" t="s">
        <v>1501</v>
      </c>
      <c r="K29" s="57" t="s">
        <v>1530</v>
      </c>
      <c r="L29" s="57" t="s">
        <v>1503</v>
      </c>
      <c r="M29" s="57" t="s">
        <v>1503</v>
      </c>
      <c r="N29" s="300">
        <v>90621</v>
      </c>
      <c r="O29" s="58" t="s">
        <v>1229</v>
      </c>
      <c r="P29" s="300">
        <v>0.27124783</v>
      </c>
      <c r="Q29" s="300">
        <v>0</v>
      </c>
      <c r="R29" s="294">
        <v>0.395405</v>
      </c>
      <c r="S29" s="46"/>
      <c r="T29" s="46">
        <v>24581</v>
      </c>
      <c r="U29" s="46">
        <v>24581</v>
      </c>
      <c r="V29" s="308">
        <f>U29/'1-SB'!C$47</f>
        <v>0.006267535892804509</v>
      </c>
      <c r="W29" s="308">
        <v>7.551734896530206E-05</v>
      </c>
      <c r="X29" s="60" t="s">
        <v>763</v>
      </c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3734131</v>
      </c>
      <c r="V212" s="633">
        <f>SUM(V12:V211)</f>
        <v>0.9521093556378502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3734131</v>
      </c>
      <c r="V264" s="645">
        <f>V212+V263</f>
        <v>0.9521093556378502</v>
      </c>
    </row>
    <row r="266" spans="4:14" ht="15.75" customHeight="1">
      <c r="D266" s="681" t="s">
        <v>1464</v>
      </c>
      <c r="E266" s="681"/>
      <c r="F266" s="681"/>
      <c r="G266" s="681"/>
      <c r="H266" s="681"/>
      <c r="I266" s="681"/>
      <c r="J266" s="681"/>
      <c r="K266" s="681"/>
      <c r="L266" s="681"/>
      <c r="M266" s="681"/>
      <c r="N266" s="681"/>
    </row>
    <row r="267" spans="5:21" ht="33" customHeight="1">
      <c r="E267" s="684" t="s">
        <v>1478</v>
      </c>
      <c r="F267" s="684"/>
      <c r="G267" s="684"/>
      <c r="H267" s="684"/>
      <c r="I267" s="684"/>
      <c r="J267" s="684"/>
      <c r="K267" s="684"/>
      <c r="L267" s="684"/>
      <c r="M267" s="684"/>
      <c r="N267" s="684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84" t="s">
        <v>1469</v>
      </c>
      <c r="F268" s="684"/>
      <c r="G268" s="684"/>
      <c r="H268" s="684"/>
      <c r="I268" s="684"/>
      <c r="J268" s="684"/>
      <c r="K268" s="684"/>
      <c r="L268" s="684"/>
      <c r="M268" s="684"/>
      <c r="N268" s="684"/>
    </row>
    <row r="269" spans="5:21" ht="15.75">
      <c r="E269" s="684" t="s">
        <v>1470</v>
      </c>
      <c r="F269" s="684"/>
      <c r="G269" s="684"/>
      <c r="H269" s="684"/>
      <c r="I269" s="684"/>
      <c r="J269" s="684"/>
      <c r="K269" s="684"/>
      <c r="L269" s="684"/>
      <c r="M269" s="684"/>
      <c r="N269" s="684"/>
      <c r="O269" s="684"/>
      <c r="P269" s="684"/>
      <c r="Q269" s="684"/>
      <c r="R269" s="684"/>
      <c r="S269" s="684"/>
      <c r="T269" s="684"/>
      <c r="U269" s="684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2022-07-04T12:56:34Z</cp:lastPrinted>
  <dcterms:created xsi:type="dcterms:W3CDTF">2004-03-04T10:58:58Z</dcterms:created>
  <dcterms:modified xsi:type="dcterms:W3CDTF">2022-07-26T10:24:13Z</dcterms:modified>
  <cp:category/>
  <cp:version/>
  <cp:contentType/>
  <cp:contentStatus/>
</cp:coreProperties>
</file>