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<sst xmlns="http://schemas.openxmlformats.org/spreadsheetml/2006/main" count="3412" uniqueCount="1570">
  <si>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</si>
  <si>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</si>
  <si>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</si>
  <si>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</si>
  <si>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</si>
  <si>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</si>
  <si>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</si>
  <si>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</si>
  <si>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</si>
  <si>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</si>
  <si>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</si>
  <si>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</si>
  <si>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</si>
  <si>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</si>
  <si>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</si>
  <si>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</si>
  <si>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</si>
  <si>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</si>
  <si>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</si>
  <si>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</si>
  <si>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</si>
  <si>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</si>
  <si>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</si>
  <si>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</si>
  <si>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</si>
  <si>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</si>
  <si>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</si>
  <si>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</si>
  <si>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</si>
  <si>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</si>
  <si>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</si>
  <si>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</si>
  <si>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</si>
  <si>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</si>
  <si>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</si>
  <si>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</si>
  <si>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</si>
  <si>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</si>
  <si>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</si>
  <si>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</si>
  <si>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</si>
  <si>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</si>
  <si>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</si>
  <si>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</si>
  <si>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</si>
  <si>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</si>
  <si>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</si>
  <si>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</si>
  <si>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</si>
  <si>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</si>
  <si>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</si>
  <si>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</si>
  <si>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</si>
  <si>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</si>
  <si>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</si>
  <si>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</si>
  <si>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</si>
  <si>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</si>
  <si>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</si>
  <si>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</si>
  <si>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</si>
  <si>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</si>
  <si>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</si>
  <si>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</si>
  <si>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</si>
  <si>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</si>
  <si>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</si>
  <si>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</si>
  <si>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</si>
  <si>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</si>
  <si>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</si>
  <si>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</si>
  <si>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</si>
  <si>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</si>
  <si>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</si>
  <si>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</si>
  <si>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</si>
  <si>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</si>
  <si>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</si>
  <si>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</si>
  <si>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</si>
  <si>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</si>
  <si>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</si>
  <si>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</si>
  <si>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</si>
  <si>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</si>
  <si>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</si>
  <si>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</si>
  <si>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</si>
  <si>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</si>
  <si>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</si>
  <si>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</si>
  <si>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</si>
  <si>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</si>
  <si>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</si>
  <si>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</si>
  <si>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</si>
  <si>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</si>
  <si>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</si>
  <si>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</si>
  <si>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</si>
  <si>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</si>
  <si>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</si>
  <si>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</si>
  <si>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</si>
  <si>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</si>
  <si>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</si>
  <si>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</si>
  <si>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</si>
  <si>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</si>
  <si>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</si>
  <si>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</si>
  <si>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</si>
  <si>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</si>
  <si>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</si>
  <si>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</si>
  <si>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</si>
  <si>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</si>
  <si>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</si>
  <si>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</si>
  <si>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</si>
  <si>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</si>
  <si>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</si>
  <si>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</si>
  <si>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</si>
  <si>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</si>
  <si>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</si>
  <si>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</si>
  <si>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</si>
  <si>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</si>
  <si>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</si>
  <si>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</si>
  <si>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</si>
  <si>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</si>
  <si>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</si>
  <si>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</si>
  <si>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</si>
  <si>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</si>
  <si>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</si>
  <si>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</si>
  <si>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</si>
  <si>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</si>
  <si>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</si>
  <si>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</si>
  <si>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</si>
  <si>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</si>
  <si>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</si>
  <si>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</si>
  <si>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</si>
  <si>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</si>
  <si>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</si>
  <si>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</si>
  <si>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</si>
  <si>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</si>
  <si>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</si>
  <si>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</si>
  <si>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</si>
  <si>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</si>
  <si>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</si>
  <si>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</si>
  <si>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</si>
  <si>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</si>
  <si>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</si>
  <si>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</si>
  <si>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</si>
  <si>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</si>
  <si>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</si>
  <si>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</si>
  <si>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</si>
  <si>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</si>
  <si>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</si>
  <si>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</si>
  <si>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</si>
  <si>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</si>
  <si>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</si>
  <si>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</si>
  <si>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</si>
  <si>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</si>
  <si>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</si>
  <si>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</si>
  <si>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</si>
  <si>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</si>
  <si>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</si>
  <si>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</si>
  <si>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</si>
  <si>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</si>
  <si>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</si>
  <si>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</si>
  <si>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</si>
  <si>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</si>
  <si>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</si>
  <si>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</si>
  <si>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</si>
  <si>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</si>
  <si>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</si>
  <si>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</si>
  <si>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</si>
  <si>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</si>
  <si>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</si>
  <si>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</si>
  <si>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</si>
  <si>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</si>
  <si>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</si>
  <si>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</si>
  <si>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</si>
  <si>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</si>
  <si>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</si>
  <si>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</si>
  <si>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</si>
  <si>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</si>
  <si>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</si>
  <si>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</si>
  <si>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</si>
  <si>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</si>
  <si>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</si>
  <si>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</si>
  <si>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</si>
  <si>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</si>
  <si>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</si>
  <si>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</si>
  <si>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</si>
  <si>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</si>
  <si>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</si>
  <si>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</si>
  <si>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</si>
  <si>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</si>
  <si>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</si>
  <si>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</si>
  <si>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</si>
  <si>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</si>
  <si>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</si>
  <si>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</si>
  <si>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</si>
  <si>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</si>
  <si>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</si>
  <si>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</si>
  <si>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</si>
  <si>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</si>
  <si>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</si>
  <si>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</si>
  <si>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</si>
  <si>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</si>
  <si>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</si>
  <si>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</si>
  <si>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</si>
  <si>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</si>
  <si>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</si>
  <si>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</si>
  <si>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</si>
  <si>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</si>
  <si>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</si>
  <si>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</si>
  <si>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</si>
  <si>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</si>
  <si>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</si>
  <si>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</si>
  <si>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</si>
  <si>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</si>
  <si>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</si>
  <si>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</si>
  <si>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</si>
  <si>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</si>
  <si>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</si>
  <si>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</si>
  <si>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</si>
  <si>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</si>
  <si>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</si>
  <si>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</si>
  <si>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</si>
  <si>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</si>
  <si>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</si>
  <si>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</si>
  <si>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</si>
  <si>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</si>
  <si>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</si>
  <si>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</si>
  <si>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</si>
  <si>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</si>
  <si>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</si>
  <si>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</si>
  <si>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</si>
  <si>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</si>
  <si>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</si>
  <si>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</si>
  <si>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</si>
  <si>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</si>
  <si>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</si>
  <si>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</si>
  <si>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</si>
  <si>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</si>
  <si>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</si>
  <si>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</si>
  <si>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</si>
  <si>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</si>
  <si>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</si>
  <si>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</si>
  <si>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</si>
  <si>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</si>
  <si>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</si>
  <si>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</si>
  <si>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</si>
  <si>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</si>
  <si>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</si>
  <si>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</si>
  <si>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</si>
  <si>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</si>
  <si>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</si>
  <si>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</si>
  <si>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</si>
  <si>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</si>
  <si>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</si>
  <si>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</si>
  <si>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</si>
  <si>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</si>
  <si>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</si>
  <si>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</si>
  <si>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</si>
  <si>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</si>
  <si>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</si>
  <si>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</si>
  <si>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</si>
  <si>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</si>
  <si>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</si>
  <si>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</si>
  <si>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</si>
  <si>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</si>
  <si>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</si>
  <si>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</si>
  <si>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</si>
  <si>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</si>
  <si>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</si>
  <si>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</si>
  <si>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</si>
  <si>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</si>
  <si>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</si>
  <si>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</si>
  <si>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</si>
  <si>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</si>
  <si>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</si>
  <si>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</si>
  <si>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</si>
  <si>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</si>
  <si>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</si>
  <si>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</si>
  <si>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</si>
  <si>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</si>
  <si>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</si>
  <si>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</si>
  <si>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</si>
  <si>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</si>
  <si>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</si>
  <si>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</si>
  <si>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</si>
  <si>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</si>
  <si>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</si>
  <si>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</si>
  <si>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</si>
  <si>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</si>
  <si>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</si>
  <si>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</si>
  <si>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</si>
  <si>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</si>
  <si>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</si>
  <si>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</si>
  <si>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</si>
  <si>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</si>
  <si>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</si>
  <si>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</si>
  <si>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</si>
  <si>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</si>
  <si>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</si>
  <si>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</si>
  <si>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</si>
  <si>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</si>
  <si>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</si>
  <si>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</si>
  <si>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</si>
  <si>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</si>
  <si>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</si>
  <si>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</si>
  <si>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</si>
  <si>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</si>
  <si>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</si>
  <si>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</si>
  <si>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</si>
  <si>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</si>
  <si>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</si>
  <si>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</si>
  <si>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</si>
  <si>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</si>
  <si>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</si>
  <si>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</si>
  <si>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</si>
  <si>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</si>
  <si>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</si>
  <si>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</si>
  <si>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</si>
  <si>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</si>
  <si>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</si>
  <si>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</si>
  <si>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</si>
  <si>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</si>
  <si>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</si>
  <si>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</si>
  <si>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</si>
  <si>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</si>
  <si>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</si>
  <si>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</si>
  <si>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</si>
  <si>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</si>
  <si>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</si>
  <si>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</si>
  <si>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</si>
  <si>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</si>
  <si>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</si>
  <si>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</si>
  <si>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</si>
  <si>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</si>
  <si>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</si>
  <si>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</si>
  <si>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</si>
  <si>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</si>
  <si>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</si>
  <si>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</si>
  <si>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</si>
  <si>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</si>
  <si>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</si>
  <si>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</si>
  <si>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</si>
  <si>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</si>
  <si>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</si>
  <si>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</si>
  <si>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</si>
  <si>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</si>
  <si>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</si>
  <si>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</si>
  <si>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</si>
  <si>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</si>
  <si>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</si>
  <si>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</si>
  <si>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</si>
  <si>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</si>
  <si>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</si>
  <si>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</si>
  <si>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</si>
  <si>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</si>
  <si>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</si>
  <si>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</si>
  <si>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</si>
  <si>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</si>
  <si>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</si>
  <si>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</si>
  <si>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</si>
  <si>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</si>
  <si>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</si>
  <si>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</si>
  <si>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</si>
  <si>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</si>
  <si>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</si>
  <si>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</si>
  <si>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</si>
  <si>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</si>
  <si>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</si>
  <si>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</si>
  <si>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</si>
  <si>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</si>
  <si>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</si>
  <si>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</si>
  <si>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</si>
  <si>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</si>
  <si>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</si>
  <si>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</si>
  <si>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</si>
  <si>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</si>
  <si>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</si>
  <si>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</si>
  <si>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</si>
  <si>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</si>
  <si>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</si>
  <si>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</si>
  <si>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</si>
  <si>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</si>
  <si>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</si>
  <si>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</si>
  <si>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</si>
  <si>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</si>
  <si>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</si>
  <si>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</si>
  <si>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</si>
  <si>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</si>
  <si>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</si>
  <si>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</si>
  <si>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</si>
  <si>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</si>
  <si>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</si>
  <si>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</si>
  <si>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</si>
  <si>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</si>
  <si>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</si>
  <si>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</si>
  <si>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</si>
  <si>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</si>
  <si>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</si>
  <si>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</si>
  <si>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</si>
  <si>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</si>
  <si>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</si>
  <si>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</si>
  <si>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</si>
  <si>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</si>
  <si>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</si>
  <si>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</si>
  <si>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</si>
  <si>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</si>
  <si>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</si>
  <si>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</si>
  <si>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</si>
  <si>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</si>
  <si>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</si>
  <si>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</si>
  <si>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</si>
  <si>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</si>
  <si>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</si>
  <si>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</si>
  <si>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</si>
  <si>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</si>
  <si>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</si>
  <si>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</si>
  <si>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</si>
  <si>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</si>
  <si>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</si>
  <si>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</si>
  <si>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</si>
  <si>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</si>
  <si>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</si>
  <si>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</si>
  <si>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</si>
  <si>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</si>
  <si>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</si>
  <si>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</si>
  <si>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</si>
  <si>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</si>
  <si>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</si>
  <si>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</si>
  <si>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</si>
  <si>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</si>
  <si>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</si>
  <si>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</si>
  <si>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</si>
  <si>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</si>
  <si>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</si>
  <si>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</si>
  <si>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</si>
  <si>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</si>
  <si>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</si>
  <si>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</si>
  <si>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</si>
  <si>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</si>
  <si>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</si>
  <si>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</si>
  <si>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</si>
  <si>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</si>
  <si>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</si>
  <si>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</si>
  <si>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</si>
  <si>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</si>
  <si>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</si>
  <si>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</si>
  <si>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</si>
  <si>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</si>
  <si>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</si>
  <si>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</si>
  <si>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</si>
  <si>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</si>
  <si>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</si>
  <si>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</si>
  <si>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</si>
  <si>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</si>
  <si>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</si>
  <si>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</si>
  <si>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</si>
  <si>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</si>
  <si>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</si>
  <si>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</si>
  <si>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</si>
  <si>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</si>
  <si>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</si>
  <si>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</si>
  <si>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</si>
  <si>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</si>
  <si>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</si>
  <si>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</si>
  <si>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</si>
  <si>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</si>
  <si>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</si>
  <si>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</si>
  <si>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</si>
  <si>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</si>
  <si>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</si>
  <si>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</si>
  <si>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</si>
  <si>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</si>
  <si>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</si>
  <si>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</si>
  <si>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</si>
  <si>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</si>
  <si>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</si>
  <si>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</si>
  <si>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</si>
  <si>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</si>
  <si>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</si>
  <si>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</si>
  <si>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</si>
  <si>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</si>
  <si>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</si>
  <si>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</si>
  <si>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</si>
  <si>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</si>
  <si>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</si>
  <si>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</si>
  <si>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</si>
  <si>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</si>
  <si>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</si>
  <si>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</si>
  <si>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</si>
  <si>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</si>
  <si>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</si>
  <si>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</si>
  <si>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</si>
  <si>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</si>
  <si>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</si>
  <si>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</si>
  <si>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</si>
  <si>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</si>
  <si>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</si>
  <si>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</si>
  <si>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</si>
  <si>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</si>
  <si>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</si>
  <si>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</si>
  <si>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</si>
  <si>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</si>
  <si>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</si>
  <si>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</si>
  <si>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</si>
  <si>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</si>
  <si>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</si>
  <si>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</si>
  <si>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</si>
  <si>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</si>
  <si>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</si>
  <si>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</si>
  <si>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</si>
  <si>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</si>
  <si>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</si>
  <si>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</si>
  <si>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</si>
  <si>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</si>
  <si>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</si>
  <si>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</si>
  <si>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</si>
  <si>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</si>
  <si>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</si>
  <si>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</si>
  <si>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</si>
  <si>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</si>
  <si>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</si>
  <si>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</si>
  <si>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</si>
  <si>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</si>
  <si>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</si>
  <si>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</si>
  <si>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</si>
  <si>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</si>
  <si>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</si>
  <si>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</si>
  <si>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</si>
  <si>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</si>
  <si>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</si>
  <si>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</si>
  <si>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</si>
  <si>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</si>
  <si>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</si>
  <si>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</si>
  <si>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</si>
  <si>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</si>
  <si>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</si>
  <si>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</si>
  <si>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</si>
  <si>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</si>
  <si>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</si>
  <si>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</si>
  <si>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</si>
  <si>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</si>
  <si>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</si>
  <si>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</si>
  <si>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</si>
  <si>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</si>
  <si>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</si>
  <si>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</si>
  <si>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</si>
  <si>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</si>
  <si>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</si>
  <si>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</si>
  <si>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</si>
  <si>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</si>
  <si>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</si>
  <si>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</si>
  <si>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</si>
  <si>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</si>
  <si>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</si>
  <si>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</si>
  <si>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</si>
  <si>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</si>
  <si>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</si>
  <si>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</si>
  <si>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</si>
  <si>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</si>
  <si>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</si>
  <si>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</si>
  <si>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</si>
  <si>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</si>
  <si>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</si>
  <si>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</si>
  <si>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</si>
  <si>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</si>
  <si>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</si>
  <si>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</si>
  <si>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</si>
  <si>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</si>
  <si>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</si>
  <si>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</si>
  <si>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</si>
  <si>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</si>
  <si>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</si>
  <si>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</si>
  <si>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</si>
  <si>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</si>
  <si>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</si>
  <si>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</si>
  <si>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</si>
  <si>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</si>
  <si>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</si>
  <si>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</si>
  <si>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</si>
  <si>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</si>
  <si>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</si>
  <si>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</si>
  <si>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</si>
  <si>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</si>
  <si>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</si>
  <si>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</si>
  <si>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</si>
  <si>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</si>
  <si>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</si>
  <si>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</si>
  <si>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</si>
  <si>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</si>
  <si>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</si>
  <si>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</si>
  <si>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</si>
  <si>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</si>
  <si>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</si>
  <si>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</si>
  <si>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</si>
  <si>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</si>
  <si>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</si>
  <si>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</si>
  <si>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</si>
  <si>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</si>
  <si>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</si>
  <si>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</si>
  <si>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</si>
  <si>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</si>
  <si>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</si>
  <si>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</si>
  <si>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</si>
  <si>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</si>
  <si>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</si>
  <si>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</si>
  <si>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</si>
  <si>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</si>
  <si>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</si>
  <si>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</si>
  <si>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</si>
  <si>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</si>
  <si>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</si>
  <si>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</si>
  <si>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</si>
  <si>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</si>
  <si>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</si>
  <si>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</si>
  <si>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</si>
  <si>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</si>
  <si>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</si>
  <si>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</si>
  <si>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</si>
  <si>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</si>
  <si>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</si>
  <si>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</si>
  <si>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</si>
  <si>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</si>
  <si>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</si>
  <si>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</si>
  <si>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</si>
  <si>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</si>
  <si>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</si>
  <si>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</si>
  <si>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</si>
  <si>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</si>
  <si>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</si>
  <si>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</si>
  <si>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</si>
  <si>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</si>
  <si>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</si>
  <si>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</si>
  <si>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</si>
  <si>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</si>
  <si>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</si>
  <si>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</si>
  <si>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</si>
  <si>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</si>
  <si>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</si>
  <si>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</si>
  <si>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</si>
  <si>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</si>
  <si>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</si>
  <si>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</si>
  <si>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</si>
  <si>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</si>
  <si>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</si>
  <si>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</si>
  <si>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</si>
  <si>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</si>
  <si>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</si>
  <si>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</si>
  <si>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</si>
  <si>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</si>
  <si>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</si>
  <si>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</si>
  <si>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</si>
  <si>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</si>
  <si>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</si>
  <si>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</si>
  <si>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</si>
  <si>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</si>
  <si>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</si>
  <si>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</si>
  <si>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</si>
  <si>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</si>
  <si>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</si>
  <si>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</si>
  <si>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</si>
  <si>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</si>
  <si>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</si>
  <si>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</si>
  <si>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</si>
  <si>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</si>
  <si>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</si>
  <si>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</si>
  <si>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</si>
  <si>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</si>
  <si>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</si>
  <si>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</si>
  <si>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</si>
  <si>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</si>
  <si>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</si>
  <si>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</si>
  <si>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</si>
  <si>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</si>
  <si>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</si>
  <si>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</si>
  <si>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</si>
  <si>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</si>
  <si>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</si>
  <si>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</si>
  <si>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</si>
  <si>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</si>
  <si>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</si>
  <si>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</si>
  <si>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</si>
  <si>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</si>
  <si>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</si>
  <si>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</si>
  <si>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</si>
  <si>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</si>
  <si>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</si>
  <si>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</si>
  <si>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</si>
  <si>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</si>
  <si>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</si>
  <si>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</si>
  <si>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</si>
  <si>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</si>
  <si>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</si>
  <si>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</si>
  <si>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</si>
  <si>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</si>
  <si>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</si>
  <si>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</si>
  <si>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</si>
  <si>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</si>
  <si>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</si>
  <si>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</si>
  <si>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</si>
  <si>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</si>
  <si>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</si>
  <si>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</si>
  <si>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</si>
  <si>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</si>
  <si>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</si>
  <si>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</si>
  <si>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</si>
  <si>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</si>
  <si>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</si>
  <si>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</si>
  <si>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</si>
  <si>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</si>
  <si>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</si>
  <si>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</si>
  <si>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</si>
  <si>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</si>
  <si>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</si>
  <si>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</si>
  <si>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</si>
  <si>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</si>
  <si>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</si>
  <si>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</si>
  <si>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</si>
  <si>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</si>
  <si>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</si>
  <si>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</si>
  <si>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</si>
  <si>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</si>
  <si>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</si>
  <si>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</si>
  <si>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</si>
  <si>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</si>
  <si>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</si>
  <si>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</si>
  <si>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</si>
  <si>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</si>
  <si>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</si>
  <si>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</si>
  <si>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</si>
  <si>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</si>
  <si>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</si>
  <si>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</si>
  <si>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</si>
  <si>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</si>
  <si>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</si>
  <si>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</si>
  <si>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</si>
  <si>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</si>
  <si>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</si>
  <si>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</si>
  <si>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</si>
  <si>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</si>
  <si>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</si>
  <si>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</si>
  <si>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</si>
  <si>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</si>
  <si>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</si>
  <si>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</si>
  <si>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</si>
  <si>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</si>
  <si>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</si>
  <si>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</si>
  <si>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</si>
  <si>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</si>
  <si>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</si>
  <si>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</si>
  <si>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</si>
  <si>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</si>
  <si>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</si>
  <si>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</si>
  <si>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</si>
  <si>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</si>
  <si>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</si>
  <si>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</si>
  <si>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</si>
  <si>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</si>
  <si>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</si>
  <si>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</si>
  <si>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</si>
  <si>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</si>
  <si>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</si>
  <si>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</si>
  <si>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</si>
  <si>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</si>
  <si>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</si>
  <si>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</si>
  <si>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</si>
  <si>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</si>
  <si>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</si>
  <si>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</si>
  <si>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</si>
  <si>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</si>
  <si>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</si>
  <si>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</si>
  <si>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</si>
  <si>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</si>
  <si>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</si>
  <si>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</si>
  <si>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</si>
  <si>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</si>
  <si>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</si>
  <si>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</si>
  <si>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</si>
  <si>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</si>
  <si>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</si>
  <si>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</si>
  <si>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</si>
  <si>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</si>
  <si>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</si>
  <si>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</si>
  <si>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</si>
  <si>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</si>
  <si>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</si>
  <si>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</si>
  <si>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</si>
  <si>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</si>
  <si>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</si>
  <si>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</si>
  <si>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</si>
  <si>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</si>
  <si>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</si>
  <si>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</si>
  <si>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</si>
  <si>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</si>
  <si>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</si>
  <si>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</si>
  <si>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</si>
  <si>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</si>
  <si>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</si>
  <si>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</si>
  <si>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</si>
  <si>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</si>
  <si>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</si>
  <si>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</si>
  <si>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</si>
  <si>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</si>
  <si>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</si>
  <si>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</si>
  <si>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</si>
  <si>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</si>
  <si>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</si>
  <si>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</si>
  <si>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</si>
  <si>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</si>
  <si>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</si>
  <si>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</si>
  <si>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</si>
  <si>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</si>
  <si>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</si>
  <si>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</si>
  <si>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</si>
  <si>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</si>
  <si>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</si>
  <si>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</si>
  <si>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</si>
  <si>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</si>
  <si>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</si>
  <si>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</si>
  <si>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</si>
  <si>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</si>
  <si>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</si>
  <si>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</si>
  <si>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</si>
  <si>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</si>
  <si>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</si>
  <si>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</si>
  <si>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</si>
  <si>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</si>
  <si>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</si>
  <si>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</si>
  <si>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</si>
  <si>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</si>
  <si>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</si>
  <si>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</si>
  <si>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</si>
  <si>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</si>
  <si>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</si>
  <si>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</si>
  <si>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</si>
  <si>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</si>
  <si>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</si>
  <si>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</si>
  <si>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</si>
  <si>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</si>
  <si>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</si>
  <si>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</si>
  <si>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</si>
  <si>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</si>
  <si>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</si>
  <si>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</si>
  <si>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</si>
  <si>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</si>
  <si>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</si>
  <si>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</si>
  <si>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</si>
  <si>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</si>
  <si>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</si>
  <si>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</si>
  <si>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</si>
  <si>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</si>
  <si>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</si>
  <si>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</si>
  <si>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</si>
  <si>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</si>
  <si>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</si>
  <si>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</si>
  <si>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</si>
  <si>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</si>
  <si>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</si>
  <si>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</si>
  <si>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</si>
  <si>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</si>
  <si>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</si>
  <si>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</si>
  <si>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</si>
  <si>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</si>
  <si>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</si>
  <si>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</si>
  <si>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</si>
  <si>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</si>
  <si>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</si>
  <si>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</si>
  <si>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</si>
  <si>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</si>
  <si>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</si>
  <si>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</si>
  <si>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</si>
  <si>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</si>
  <si>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</si>
  <si>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</si>
  <si>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</si>
  <si>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</si>
  <si>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</si>
  <si>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</si>
  <si>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</si>
  <si>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</si>
  <si>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</si>
  <si>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</si>
  <si>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</si>
  <si>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</si>
  <si>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</si>
  <si>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</si>
  <si>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</si>
  <si>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</si>
  <si>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</si>
  <si>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</si>
  <si>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</si>
  <si>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</si>
  <si>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</si>
  <si>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</si>
  <si>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</si>
  <si>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</si>
  <si>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</si>
  <si>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</si>
  <si>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</si>
  <si>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</si>
  <si>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</si>
  <si>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</si>
  <si>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</si>
  <si>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</si>
  <si>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</si>
  <si>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</si>
  <si>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</si>
  <si>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</si>
  <si>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</si>
  <si>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</si>
  <si>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</si>
  <si>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</si>
  <si>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</si>
  <si>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</si>
  <si>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</si>
  <si>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</si>
  <si>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</si>
  <si>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</si>
  <si>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</si>
  <si>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</si>
  <si>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</si>
  <si>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</si>
  <si>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</si>
  <si>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</si>
  <si>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</si>
  <si>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</si>
  <si>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</si>
  <si>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</si>
  <si>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</si>
  <si>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</si>
  <si>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</si>
  <si>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</si>
  <si>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</si>
  <si>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</si>
  <si>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</si>
  <si>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</si>
  <si>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</si>
  <si>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</si>
  <si>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</si>
  <si>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</si>
  <si>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</si>
  <si>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</si>
  <si>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</si>
  <si>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</si>
  <si>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</si>
  <si>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</si>
  <si>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</si>
  <si>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</si>
  <si>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</si>
  <si>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</si>
  <si>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</si>
  <si>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</si>
  <si>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</si>
  <si>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</si>
  <si>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</si>
  <si>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</si>
  <si>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</si>
  <si>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</si>
  <si>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</si>
  <si>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</si>
  <si>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</si>
  <si>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</si>
  <si>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</si>
  <si>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</si>
  <si>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</si>
  <si>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</si>
  <si>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</si>
  <si>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</si>
  <si>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</si>
  <si>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</si>
  <si>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</si>
  <si>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</si>
  <si>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</si>
  <si>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</si>
  <si>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</si>
  <si>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</si>
  <si>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</si>
  <si>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</si>
  <si>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</si>
  <si>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</si>
  <si>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</si>
  <si>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</si>
  <si>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</si>
  <si>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</si>
  <si>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</si>
  <si>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</si>
  <si>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</si>
  <si>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</si>
  <si>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</si>
  <si>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</si>
  <si>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</si>
  <si>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</si>
  <si>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</si>
  <si>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</si>
  <si>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</si>
  <si>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</si>
  <si>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</si>
  <si>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</si>
  <si>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</si>
  <si>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</si>
  <si>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</si>
  <si>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</si>
  <si>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</si>
  <si>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</si>
  <si>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</si>
  <si>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</si>
  <si>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</si>
  <si>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</si>
  <si>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</si>
  <si>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</si>
  <si>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</si>
  <si>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</si>
  <si>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</si>
  <si>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</si>
  <si>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</si>
  <si>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</si>
  <si>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</si>
  <si>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</si>
  <si>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</si>
  <si>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</si>
  <si>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</si>
  <si>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</si>
  <si>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</si>
  <si>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</si>
  <si>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</si>
  <si>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</si>
  <si>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</si>
  <si>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</si>
  <si>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</si>
  <si>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</si>
  <si>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</si>
  <si>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</si>
  <si>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</si>
  <si>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</si>
  <si>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</si>
  <si>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</si>
  <si>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</si>
  <si>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</si>
  <si>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</si>
  <si>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</si>
  <si>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</si>
  <si>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</si>
  <si>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</si>
  <si>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</si>
  <si>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</si>
  <si>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</si>
  <si>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</si>
  <si>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</si>
  <si>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</si>
  <si>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</si>
  <si>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</si>
  <si>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</si>
  <si>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</si>
  <si>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</si>
  <si>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</si>
  <si>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</si>
  <si>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</si>
  <si>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</si>
  <si>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</si>
  <si>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</si>
  <si>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</si>
  <si>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</si>
  <si>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</si>
  <si>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</si>
  <si>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</si>
  <si>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</si>
  <si>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</si>
  <si>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</si>
  <si>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</si>
  <si>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</si>
  <si>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</si>
  <si>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</si>
  <si>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</si>
  <si>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</si>
  <si>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</si>
  <si>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</si>
  <si>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</si>
  <si>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</si>
  <si>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</si>
  <si>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</si>
  <si>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</si>
  <si>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</si>
  <si>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</si>
  <si>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</si>
  <si>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</si>
  <si>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</si>
  <si>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</si>
  <si>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</si>
  <si>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</si>
  <si>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</si>
  <si>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</si>
  <si>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</si>
  <si>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</si>
  <si>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</si>
  <si>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</si>
  <si>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</si>
  <si>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</si>
  <si>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</si>
  <si>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</si>
  <si>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</si>
  <si>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</si>
  <si>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</si>
  <si>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</si>
  <si>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</si>
  <si>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</si>
  <si>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</si>
  <si>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</si>
  <si>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</si>
  <si>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</si>
  <si>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</si>
  <si>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</si>
  <si>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</si>
  <si>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</si>
  <si>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</si>
  <si>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</si>
  <si>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</si>
  <si>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</si>
  <si>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</si>
  <si>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</si>
  <si>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</si>
  <si>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</si>
  <si>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</si>
  <si>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</si>
  <si>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</si>
  <si>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</si>
  <si>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</si>
  <si>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</si>
  <si>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</si>
  <si>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</si>
  <si>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</si>
  <si>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</si>
  <si>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</si>
  <si>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</si>
  <si>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</si>
  <si>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</si>
  <si>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</si>
  <si>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</si>
  <si>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</si>
  <si>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</si>
  <si>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</si>
  <si>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</si>
  <si>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</si>
  <si>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</si>
  <si>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</si>
  <si>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</si>
  <si>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</si>
  <si>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</si>
  <si>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</si>
  <si>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</si>
  <si>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</si>
  <si>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</si>
  <si>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</si>
  <si>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</si>
  <si>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</si>
  <si>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</si>
  <si>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</si>
  <si>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</si>
  <si>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</si>
  <si>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</si>
  <si>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</si>
  <si>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</si>
  <si>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</si>
  <si>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</si>
  <si>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</si>
  <si>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</si>
  <si>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</si>
  <si>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</si>
  <si>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</si>
  <si>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</si>
  <si>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</si>
  <si>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</si>
  <si>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</si>
  <si>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</si>
  <si>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</si>
  <si>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</si>
  <si>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</si>
  <si>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</si>
  <si>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</si>
  <si>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</si>
  <si>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</si>
  <si>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</si>
  <si>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</si>
  <si>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</si>
  <si>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</si>
  <si>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</si>
  <si>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</si>
  <si>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</si>
  <si>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</si>
  <si>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</si>
  <si>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</si>
  <si>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</si>
  <si>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</si>
  <si>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</si>
  <si>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</si>
  <si>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</si>
  <si>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</si>
  <si>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</si>
  <si>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</si>
  <si>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</si>
  <si>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</si>
  <si>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</si>
  <si>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</si>
  <si>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</si>
  <si>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</si>
  <si>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</si>
  <si>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</si>
  <si>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</si>
  <si>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</si>
  <si>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</si>
  <si>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</si>
  <si>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</si>
  <si>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</si>
  <si>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</si>
  <si>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</si>
  <si>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</si>
  <si>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</si>
  <si>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</si>
  <si>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</si>
  <si>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</si>
  <si>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</si>
  <si>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</si>
  <si>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</si>
  <si>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</si>
  <si>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</si>
  <si>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</si>
  <si>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</si>
  <si>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</si>
  <si>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</si>
  <si>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</si>
  <si>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</si>
  <si>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</si>
  <si>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</si>
  <si>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</si>
  <si>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</si>
  <si>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</si>
  <si>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</si>
  <si>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</si>
  <si>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MOTOR OIL (HELLAS) SA</t>
  </si>
  <si>
    <t>GRS426003000</t>
  </si>
  <si>
    <t>Athens Stock Exchange</t>
  </si>
  <si>
    <t>MOH GA</t>
  </si>
  <si>
    <t>--</t>
  </si>
  <si>
    <t>HELLENIC PETROLEUM SA</t>
  </si>
  <si>
    <t>GRS298343005</t>
  </si>
  <si>
    <t>ELPE GA</t>
  </si>
  <si>
    <t>GEK TERNA HOLDING REAL ESTAT</t>
  </si>
  <si>
    <t>GRS145003000</t>
  </si>
  <si>
    <t>GEKTERNA GA</t>
  </si>
  <si>
    <t>PUBLIC POWER CORP</t>
  </si>
  <si>
    <t>GRS434003000</t>
  </si>
  <si>
    <t>PPC GA</t>
  </si>
  <si>
    <t>Alpha Bank A.E.</t>
  </si>
  <si>
    <t>GRS015003007</t>
  </si>
  <si>
    <t>ALPHA GA</t>
  </si>
  <si>
    <t>Eurobank Ergasias Services and Holdings</t>
  </si>
  <si>
    <t>GRS323003012</t>
  </si>
  <si>
    <t>EUROB GA</t>
  </si>
  <si>
    <t>JUMBO SA</t>
  </si>
  <si>
    <t>GRS282183003</t>
  </si>
  <si>
    <t>BELA GA</t>
  </si>
  <si>
    <t>FF GROUP</t>
  </si>
  <si>
    <t>GRS294003009</t>
  </si>
  <si>
    <t>FFGRP GA</t>
  </si>
  <si>
    <t>COCA-COLA HBC AG-DI</t>
  </si>
  <si>
    <t>CH0198251305</t>
  </si>
  <si>
    <t>EEE</t>
  </si>
  <si>
    <t>HELLENIC TELECOMMUN ORGANIZA</t>
  </si>
  <si>
    <t>GRS260333000</t>
  </si>
  <si>
    <t>HTO GA</t>
  </si>
  <si>
    <t>MYTILINEOS HOLDINGS S.A.</t>
  </si>
  <si>
    <t>GRS393503008</t>
  </si>
  <si>
    <t>MYTIL GA</t>
  </si>
  <si>
    <t>National Bank of Greece</t>
  </si>
  <si>
    <t>GRS003003035</t>
  </si>
  <si>
    <t>ETE GA</t>
  </si>
  <si>
    <t>TITAN CEMENT INTERNATIONAL T</t>
  </si>
  <si>
    <t>BE0974338700</t>
  </si>
  <si>
    <t>TITC GA</t>
  </si>
  <si>
    <t>OPAP SA</t>
  </si>
  <si>
    <t>GRS419003009</t>
  </si>
  <si>
    <t>OPAP GA</t>
  </si>
  <si>
    <t>LAMDA DEVELOPMENT SA</t>
  </si>
  <si>
    <t>GRS245213004</t>
  </si>
  <si>
    <t>LAMDA GA</t>
  </si>
  <si>
    <t>TERNA ENERGY SA</t>
  </si>
  <si>
    <t>GRS496003005</t>
  </si>
  <si>
    <t>TENERGY GA</t>
  </si>
  <si>
    <t>SARANTIS SA</t>
  </si>
  <si>
    <t>GRS204003008</t>
  </si>
  <si>
    <t>SAR GA</t>
  </si>
  <si>
    <t>HOLDING CO ADMIE IPTO SA</t>
  </si>
  <si>
    <t>GRS518003009</t>
  </si>
  <si>
    <t>ADMIE GA</t>
  </si>
  <si>
    <t>ATHENS WATER SUPPLY &amp; SEWAGE</t>
  </si>
  <si>
    <t>GRS359353000</t>
  </si>
  <si>
    <t>EYDAP GA</t>
  </si>
  <si>
    <t>PIRAEUS FINANCIAL HOLDINGS S</t>
  </si>
  <si>
    <t>GRS014003032</t>
  </si>
  <si>
    <t>TPEIR GA</t>
  </si>
  <si>
    <t>HELLENIC EXCHANGES - ATHENS</t>
  </si>
  <si>
    <t>GRS395363005</t>
  </si>
  <si>
    <t>EXAE GA</t>
  </si>
  <si>
    <t>ELLAKTOR SA</t>
  </si>
  <si>
    <t>GRS191213008</t>
  </si>
  <si>
    <t>ELLAKTOR GA</t>
  </si>
  <si>
    <t>AEGEAN AIRLINES</t>
  </si>
  <si>
    <t>GRS495003006</t>
  </si>
  <si>
    <t>AEGN GA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</si>
</sst>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GREECE ASE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GREECE ASE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GREECE ASE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GREECE ASE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E50" sqref="E50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GREECE ASE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324536</v>
      </c>
      <c r="E11" s="348">
        <f>'1-SB'!D47</f>
        <v>429398</v>
      </c>
      <c r="F11" s="346"/>
    </row>
    <row r="12" spans="2:6" ht="15.75">
      <c r="B12" s="342"/>
      <c r="C12" s="342" t="s">
        <v>1353</v>
      </c>
      <c r="D12" s="347">
        <f>'1-SB'!G47</f>
        <v>324536</v>
      </c>
      <c r="E12" s="348">
        <f>'1-SB'!H47</f>
        <v>429398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65781</v>
      </c>
      <c r="E19" s="347">
        <f>'1-SB'!C25</f>
        <v>65781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65781</v>
      </c>
      <c r="E20" s="357">
        <f>'1-SB'!C22</f>
        <v>65781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430283</v>
      </c>
      <c r="E26" s="361">
        <f>'1-SB'!G11</f>
        <v>430283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-14340</v>
      </c>
      <c r="E27" s="361">
        <f>'1-SB'!G16</f>
        <v>-14340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160076</v>
      </c>
      <c r="E28" s="361">
        <f>'1-SB'!G19+'1-SB'!G21</f>
        <v>160076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-251961</v>
      </c>
      <c r="E29" s="361">
        <f>'1-SB'!G20+'1-SB'!G22</f>
        <v>-251961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324058</v>
      </c>
      <c r="E30" s="363">
        <f>'1-SB'!G24</f>
        <v>324058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1081</v>
      </c>
      <c r="E41" s="357">
        <f>'1-SB'!C43</f>
        <v>1081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478</v>
      </c>
      <c r="E44" s="357">
        <f>'1-SB'!G40</f>
        <v>478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257674</v>
      </c>
      <c r="E47" s="357">
        <f>'1-SB'!C16+'1-SB'!C37</f>
        <v>257674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Greece ASE UCITS ETF</v>
      </c>
      <c r="B3" s="387" t="str">
        <f aca="true" t="shared" si="1" ref="B3:B34">dfRG</f>
        <v>04029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Greece ASE UCITS ETF</v>
      </c>
      <c r="B4" s="387" t="str">
        <f t="shared" si="1"/>
        <v>04029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Greece ASE UCITS ETF</v>
      </c>
      <c r="B5" s="387" t="str">
        <f t="shared" si="1"/>
        <v>04029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Greece ASE UCITS ETF</v>
      </c>
      <c r="B6" s="387" t="str">
        <f t="shared" si="1"/>
        <v>04029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Greece ASE UCITS ETF</v>
      </c>
      <c r="B7" s="387" t="str">
        <f t="shared" si="1"/>
        <v>04029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Greece ASE UCITS ETF</v>
      </c>
      <c r="B8" s="387" t="str">
        <f t="shared" si="1"/>
        <v>04029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Greece ASE UCITS ETF</v>
      </c>
      <c r="B9" s="387" t="str">
        <f t="shared" si="1"/>
        <v>04029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Greece ASE UCITS ETF</v>
      </c>
      <c r="B10" s="387" t="str">
        <f t="shared" si="1"/>
        <v>04029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Greece ASE UCITS ETF</v>
      </c>
      <c r="B11" s="387" t="str">
        <f t="shared" si="1"/>
        <v>04029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Greece ASE UCITS ETF</v>
      </c>
      <c r="B12" s="387" t="str">
        <f t="shared" si="1"/>
        <v>04029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Greece ASE UCITS ETF</v>
      </c>
      <c r="B13" s="387" t="str">
        <f t="shared" si="1"/>
        <v>04029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Greece ASE UCITS ETF</v>
      </c>
      <c r="B14" s="387" t="str">
        <f t="shared" si="1"/>
        <v>04029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Greece ASE UCITS ETF</v>
      </c>
      <c r="B15" s="387" t="str">
        <f t="shared" si="1"/>
        <v>04029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65781</v>
      </c>
    </row>
    <row r="16" spans="1:7" ht="15.75">
      <c r="A16" s="386" t="str">
        <f t="shared" si="0"/>
        <v>Expat Greece ASE UCITS ETF</v>
      </c>
      <c r="B16" s="387" t="str">
        <f t="shared" si="1"/>
        <v>04029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Greece ASE UCITS ETF</v>
      </c>
      <c r="B17" s="387" t="str">
        <f t="shared" si="1"/>
        <v>04029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Greece ASE UCITS ETF</v>
      </c>
      <c r="B18" s="387" t="str">
        <f t="shared" si="1"/>
        <v>04029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65781</v>
      </c>
    </row>
    <row r="19" spans="1:7" ht="15.75">
      <c r="A19" s="386" t="str">
        <f t="shared" si="0"/>
        <v>Expat Greece ASE UCITS ETF</v>
      </c>
      <c r="B19" s="387" t="str">
        <f t="shared" si="1"/>
        <v>04029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Greece ASE UCITS ETF</v>
      </c>
      <c r="B20" s="387" t="str">
        <f t="shared" si="1"/>
        <v>04029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257674</v>
      </c>
    </row>
    <row r="21" spans="1:7" ht="15.75">
      <c r="A21" s="386" t="str">
        <f t="shared" si="0"/>
        <v>Expat Greece ASE UCITS ETF</v>
      </c>
      <c r="B21" s="387" t="str">
        <f t="shared" si="1"/>
        <v>04029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257674</v>
      </c>
    </row>
    <row r="22" spans="1:7" ht="15.75">
      <c r="A22" s="386" t="str">
        <f t="shared" si="0"/>
        <v>Expat Greece ASE UCITS ETF</v>
      </c>
      <c r="B22" s="387" t="str">
        <f t="shared" si="1"/>
        <v>04029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Greece ASE UCITS ETF</v>
      </c>
      <c r="B23" s="387" t="str">
        <f t="shared" si="1"/>
        <v>04029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Greece ASE UCITS ETF</v>
      </c>
      <c r="B24" s="387" t="str">
        <f t="shared" si="1"/>
        <v>04029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Greece ASE UCITS ETF</v>
      </c>
      <c r="B25" s="387" t="str">
        <f t="shared" si="1"/>
        <v>04029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Greece ASE UCITS ETF</v>
      </c>
      <c r="B26" s="387" t="str">
        <f t="shared" si="1"/>
        <v>04029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Greece ASE UCITS ETF</v>
      </c>
      <c r="B27" s="387" t="str">
        <f t="shared" si="1"/>
        <v>04029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Greece ASE UCITS ETF</v>
      </c>
      <c r="B28" s="387" t="str">
        <f t="shared" si="1"/>
        <v>04029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Greece ASE UCITS ETF</v>
      </c>
      <c r="B29" s="387" t="str">
        <f t="shared" si="1"/>
        <v>04029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Greece ASE UCITS ETF</v>
      </c>
      <c r="B30" s="387" t="str">
        <f t="shared" si="1"/>
        <v>04029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257674</v>
      </c>
    </row>
    <row r="31" spans="1:7" ht="15.75">
      <c r="A31" s="386" t="str">
        <f t="shared" si="0"/>
        <v>Expat Greece ASE UCITS ETF</v>
      </c>
      <c r="B31" s="387" t="str">
        <f t="shared" si="1"/>
        <v>04029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Greece ASE UCITS ETF</v>
      </c>
      <c r="B32" s="387" t="str">
        <f t="shared" si="1"/>
        <v>04029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Greece ASE UCITS ETF</v>
      </c>
      <c r="B33" s="387" t="str">
        <f t="shared" si="1"/>
        <v>04029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Greece ASE UCITS ETF</v>
      </c>
      <c r="B34" s="387" t="str">
        <f t="shared" si="1"/>
        <v>04029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Greece ASE UCITS ETF</v>
      </c>
      <c r="B35" s="387" t="str">
        <f aca="true" t="shared" si="4" ref="B35:B58">dfRG</f>
        <v>04029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1081</v>
      </c>
    </row>
    <row r="36" spans="1:7" ht="15.75">
      <c r="A36" s="386" t="str">
        <f t="shared" si="3"/>
        <v>Expat Greece ASE UCITS ETF</v>
      </c>
      <c r="B36" s="387" t="str">
        <f t="shared" si="4"/>
        <v>04029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1081</v>
      </c>
    </row>
    <row r="37" spans="1:7" ht="15.75">
      <c r="A37" s="386" t="str">
        <f t="shared" si="3"/>
        <v>Expat Greece ASE UCITS ETF</v>
      </c>
      <c r="B37" s="387" t="str">
        <f t="shared" si="4"/>
        <v>04029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Greece ASE UCITS ETF</v>
      </c>
      <c r="B38" s="387" t="str">
        <f t="shared" si="4"/>
        <v>04029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324536</v>
      </c>
    </row>
    <row r="39" spans="1:7" ht="15.75">
      <c r="A39" s="386" t="str">
        <f t="shared" si="3"/>
        <v>Expat Greece ASE UCITS ETF</v>
      </c>
      <c r="B39" s="387" t="str">
        <f t="shared" si="4"/>
        <v>04029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324536</v>
      </c>
    </row>
    <row r="40" spans="1:7" ht="15.75">
      <c r="A40" s="405" t="str">
        <f t="shared" si="3"/>
        <v>Expat Greece ASE UCITS ETF</v>
      </c>
      <c r="B40" s="406" t="str">
        <f t="shared" si="4"/>
        <v>04029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Greece ASE UCITS ETF</v>
      </c>
      <c r="B41" s="406" t="str">
        <f t="shared" si="4"/>
        <v>04029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430283</v>
      </c>
    </row>
    <row r="42" spans="1:7" ht="15.75">
      <c r="A42" s="405" t="str">
        <f t="shared" si="3"/>
        <v>Expat Greece ASE UCITS ETF</v>
      </c>
      <c r="B42" s="406" t="str">
        <f t="shared" si="4"/>
        <v>04029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Greece ASE UCITS ETF</v>
      </c>
      <c r="B43" s="406" t="str">
        <f t="shared" si="4"/>
        <v>04029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-14340</v>
      </c>
    </row>
    <row r="44" spans="1:7" ht="15.75">
      <c r="A44" s="405" t="str">
        <f t="shared" si="3"/>
        <v>Expat Greece ASE UCITS ETF</v>
      </c>
      <c r="B44" s="406" t="str">
        <f t="shared" si="4"/>
        <v>04029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Greece ASE UCITS ETF</v>
      </c>
      <c r="B45" s="406" t="str">
        <f t="shared" si="4"/>
        <v>04029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Greece ASE UCITS ETF</v>
      </c>
      <c r="B46" s="406" t="str">
        <f t="shared" si="4"/>
        <v>04029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-14340</v>
      </c>
    </row>
    <row r="47" spans="1:7" ht="15.75">
      <c r="A47" s="405" t="str">
        <f t="shared" si="3"/>
        <v>Expat Greece ASE UCITS ETF</v>
      </c>
      <c r="B47" s="406" t="str">
        <f t="shared" si="4"/>
        <v>04029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Greece ASE UCITS ETF</v>
      </c>
      <c r="B48" s="406" t="str">
        <f t="shared" si="4"/>
        <v>04029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-39651</v>
      </c>
    </row>
    <row r="49" spans="1:7" ht="15.75">
      <c r="A49" s="405" t="str">
        <f t="shared" si="3"/>
        <v>Expat Greece ASE UCITS ETF</v>
      </c>
      <c r="B49" s="406" t="str">
        <f t="shared" si="4"/>
        <v>04029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160076</v>
      </c>
    </row>
    <row r="50" spans="1:7" ht="15.75">
      <c r="A50" s="405" t="str">
        <f t="shared" si="3"/>
        <v>Expat Greece ASE UCITS ETF</v>
      </c>
      <c r="B50" s="406" t="str">
        <f t="shared" si="4"/>
        <v>04029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-199727</v>
      </c>
    </row>
    <row r="51" spans="1:7" ht="15.75">
      <c r="A51" s="405" t="str">
        <f t="shared" si="3"/>
        <v>Expat Greece ASE UCITS ETF</v>
      </c>
      <c r="B51" s="406" t="str">
        <f t="shared" si="4"/>
        <v>04029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Greece ASE UCITS ETF</v>
      </c>
      <c r="B52" s="406" t="str">
        <f t="shared" si="4"/>
        <v>04029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-52234</v>
      </c>
    </row>
    <row r="53" spans="1:7" ht="15.75">
      <c r="A53" s="405" t="str">
        <f t="shared" si="3"/>
        <v>Expat Greece ASE UCITS ETF</v>
      </c>
      <c r="B53" s="406" t="str">
        <f t="shared" si="4"/>
        <v>04029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-91885</v>
      </c>
    </row>
    <row r="54" spans="1:7" ht="15.75">
      <c r="A54" s="405" t="str">
        <f t="shared" si="3"/>
        <v>Expat Greece ASE UCITS ETF</v>
      </c>
      <c r="B54" s="406" t="str">
        <f t="shared" si="4"/>
        <v>04029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324058</v>
      </c>
    </row>
    <row r="55" spans="1:7" ht="15.75">
      <c r="A55" s="405" t="str">
        <f t="shared" si="3"/>
        <v>Expat Greece ASE UCITS ETF</v>
      </c>
      <c r="B55" s="406" t="str">
        <f t="shared" si="4"/>
        <v>04029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Greece ASE UCITS ETF</v>
      </c>
      <c r="B56" s="406" t="str">
        <f t="shared" si="4"/>
        <v>04029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Greece ASE UCITS ETF</v>
      </c>
      <c r="B57" s="406" t="str">
        <f t="shared" si="4"/>
        <v>04029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478</v>
      </c>
    </row>
    <row r="58" spans="1:7" ht="15.75">
      <c r="A58" s="405" t="str">
        <f t="shared" si="3"/>
        <v>Expat Greece ASE UCITS ETF</v>
      </c>
      <c r="B58" s="406" t="str">
        <f t="shared" si="4"/>
        <v>04029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217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261</v>
      </c>
    </row>
    <row r="60" spans="1:7" ht="15.75">
      <c r="A60" s="405" t="str">
        <f aca="true" t="shared" si="6" ref="A60:A81">dfName</f>
        <v>Expat Greece ASE UCITS ETF</v>
      </c>
      <c r="B60" s="406" t="str">
        <f aca="true" t="shared" si="7" ref="B60:B81">dfRG</f>
        <v>04029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Greece ASE UCITS ETF</v>
      </c>
      <c r="B61" s="406" t="str">
        <f t="shared" si="7"/>
        <v>04029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Greece ASE UCITS ETF</v>
      </c>
      <c r="B62" s="406" t="str">
        <f t="shared" si="7"/>
        <v>04029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Greece ASE UCITS ETF</v>
      </c>
      <c r="B63" s="406" t="str">
        <f t="shared" si="7"/>
        <v>04029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Greece ASE UCITS ETF</v>
      </c>
      <c r="B64" s="406" t="str">
        <f t="shared" si="7"/>
        <v>04029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Greece ASE UCITS ETF</v>
      </c>
      <c r="B65" s="406" t="str">
        <f t="shared" si="7"/>
        <v>04029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Greece ASE UCITS ETF</v>
      </c>
      <c r="B66" s="406" t="str">
        <f t="shared" si="7"/>
        <v>04029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Greece ASE UCITS ETF</v>
      </c>
      <c r="B67" s="406" t="str">
        <f t="shared" si="7"/>
        <v>04029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Greece ASE UCITS ETF</v>
      </c>
      <c r="B68" s="406" t="str">
        <f t="shared" si="7"/>
        <v>04029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Greece ASE UCITS ETF</v>
      </c>
      <c r="B69" s="406" t="str">
        <f t="shared" si="7"/>
        <v>04029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478</v>
      </c>
    </row>
    <row r="70" spans="1:7" ht="15.75">
      <c r="A70" s="405" t="str">
        <f t="shared" si="6"/>
        <v>Expat Greece ASE UCITS ETF</v>
      </c>
      <c r="B70" s="406" t="str">
        <f t="shared" si="7"/>
        <v>04029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324536</v>
      </c>
    </row>
    <row r="71" spans="1:7" ht="15.75">
      <c r="A71" s="423" t="str">
        <f t="shared" si="6"/>
        <v>Expat Greece ASE UCITS ETF</v>
      </c>
      <c r="B71" s="424" t="str">
        <f t="shared" si="7"/>
        <v>04029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Greece ASE UCITS ETF</v>
      </c>
      <c r="B72" s="424" t="str">
        <f t="shared" si="7"/>
        <v>04029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Greece ASE UCITS ETF</v>
      </c>
      <c r="B73" s="424" t="str">
        <f t="shared" si="7"/>
        <v>04029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Greece ASE UCITS ETF</v>
      </c>
      <c r="B74" s="424" t="str">
        <f t="shared" si="7"/>
        <v>04029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2305</v>
      </c>
    </row>
    <row r="75" spans="1:7" ht="31.5">
      <c r="A75" s="423" t="str">
        <f t="shared" si="6"/>
        <v>Expat Greece ASE UCITS ETF</v>
      </c>
      <c r="B75" s="424" t="str">
        <f t="shared" si="7"/>
        <v>04029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31136</v>
      </c>
    </row>
    <row r="76" spans="1:7" ht="15.75">
      <c r="A76" s="423" t="str">
        <f t="shared" si="6"/>
        <v>Expat Greece ASE UCITS ETF</v>
      </c>
      <c r="B76" s="424" t="str">
        <f t="shared" si="7"/>
        <v>04029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36</v>
      </c>
    </row>
    <row r="77" spans="1:7" ht="15.75">
      <c r="A77" s="423" t="str">
        <f t="shared" si="6"/>
        <v>Expat Greece ASE UCITS ETF</v>
      </c>
      <c r="B77" s="424" t="str">
        <f t="shared" si="7"/>
        <v>04029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6612</v>
      </c>
    </row>
    <row r="78" spans="1:7" ht="15.75">
      <c r="A78" s="423" t="str">
        <f t="shared" si="6"/>
        <v>Expat Greece ASE UCITS ETF</v>
      </c>
      <c r="B78" s="424" t="str">
        <f t="shared" si="7"/>
        <v>04029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40089</v>
      </c>
    </row>
    <row r="79" spans="1:7" ht="15.75">
      <c r="A79" s="423" t="str">
        <f t="shared" si="6"/>
        <v>Expat Greece ASE UCITS ETF</v>
      </c>
      <c r="B79" s="424" t="str">
        <f t="shared" si="7"/>
        <v>04029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Greece ASE UCITS ETF</v>
      </c>
      <c r="B80" s="424" t="str">
        <f t="shared" si="7"/>
        <v>04029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Greece ASE UCITS ETF</v>
      </c>
      <c r="B81" s="424" t="str">
        <f t="shared" si="7"/>
        <v>04029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18825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Greece ASE UCITS ETF</v>
      </c>
      <c r="B83" s="424" t="str">
        <f aca="true" t="shared" si="10" ref="B83:B109">dfRG</f>
        <v>04029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Greece ASE UCITS ETF</v>
      </c>
      <c r="B84" s="424" t="str">
        <f t="shared" si="10"/>
        <v>04029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Greece ASE UCITS ETF</v>
      </c>
      <c r="B85" s="424" t="str">
        <f t="shared" si="10"/>
        <v>04029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18825</v>
      </c>
    </row>
    <row r="86" spans="1:7" ht="15.75">
      <c r="A86" s="423" t="str">
        <f t="shared" si="9"/>
        <v>Expat Greece ASE UCITS ETF</v>
      </c>
      <c r="B86" s="424" t="str">
        <f t="shared" si="10"/>
        <v>04029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58914</v>
      </c>
    </row>
    <row r="87" spans="1:7" ht="15.75">
      <c r="A87" s="423" t="str">
        <f t="shared" si="9"/>
        <v>Expat Greece ASE UCITS ETF</v>
      </c>
      <c r="B87" s="424" t="str">
        <f t="shared" si="10"/>
        <v>04029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Greece ASE UCITS ETF</v>
      </c>
      <c r="B88" s="424" t="str">
        <f t="shared" si="10"/>
        <v>04029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Greece ASE UCITS ETF</v>
      </c>
      <c r="B89" s="424" t="str">
        <f t="shared" si="10"/>
        <v>04029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Greece ASE UCITS ETF</v>
      </c>
      <c r="B90" s="424" t="str">
        <f t="shared" si="10"/>
        <v>04029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58914</v>
      </c>
    </row>
    <row r="91" spans="1:7" ht="15.75">
      <c r="A91" s="434" t="str">
        <f t="shared" si="9"/>
        <v>Expat Greece ASE UCITS ETF</v>
      </c>
      <c r="B91" s="435" t="str">
        <f t="shared" si="10"/>
        <v>04029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Greece ASE UCITS ETF</v>
      </c>
      <c r="B92" s="435" t="str">
        <f t="shared" si="10"/>
        <v>04029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Greece ASE UCITS ETF</v>
      </c>
      <c r="B93" s="435" t="str">
        <f t="shared" si="10"/>
        <v>04029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3550</v>
      </c>
    </row>
    <row r="94" spans="1:7" ht="31.5">
      <c r="A94" s="434" t="str">
        <f t="shared" si="9"/>
        <v>Expat Greece ASE UCITS ETF</v>
      </c>
      <c r="B94" s="435" t="str">
        <f t="shared" si="10"/>
        <v>04029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3130</v>
      </c>
    </row>
    <row r="95" spans="1:7" ht="31.5">
      <c r="A95" s="434" t="str">
        <f t="shared" si="9"/>
        <v>Expat Greece ASE UCITS ETF</v>
      </c>
      <c r="B95" s="435" t="str">
        <f t="shared" si="10"/>
        <v>04029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Greece ASE UCITS ETF</v>
      </c>
      <c r="B96" s="435" t="str">
        <f t="shared" si="10"/>
        <v>04029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Greece ASE UCITS ETF</v>
      </c>
      <c r="B97" s="435" t="str">
        <f t="shared" si="10"/>
        <v>04029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Greece ASE UCITS ETF</v>
      </c>
      <c r="B98" s="435" t="str">
        <f t="shared" si="10"/>
        <v>04029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Greece ASE UCITS ETF</v>
      </c>
      <c r="B99" s="435" t="str">
        <f t="shared" si="10"/>
        <v>04029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6680</v>
      </c>
    </row>
    <row r="100" spans="1:7" ht="15.75">
      <c r="A100" s="434" t="str">
        <f t="shared" si="9"/>
        <v>Expat Greece ASE UCITS ETF</v>
      </c>
      <c r="B100" s="435" t="str">
        <f t="shared" si="10"/>
        <v>04029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Greece ASE UCITS ETF</v>
      </c>
      <c r="B101" s="435" t="str">
        <f t="shared" si="10"/>
        <v>04029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Greece ASE UCITS ETF</v>
      </c>
      <c r="B102" s="435" t="str">
        <f t="shared" si="10"/>
        <v>04029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6680</v>
      </c>
    </row>
    <row r="103" spans="1:7" ht="15.75">
      <c r="A103" s="434" t="str">
        <f t="shared" si="9"/>
        <v>Expat Greece ASE UCITS ETF</v>
      </c>
      <c r="B103" s="435" t="str">
        <f t="shared" si="10"/>
        <v>04029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52234</v>
      </c>
    </row>
    <row r="104" spans="1:7" ht="15.75">
      <c r="A104" s="434" t="str">
        <f t="shared" si="9"/>
        <v>Expat Greece ASE UCITS ETF</v>
      </c>
      <c r="B104" s="435" t="str">
        <f t="shared" si="10"/>
        <v>04029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Greece ASE UCITS ETF</v>
      </c>
      <c r="B105" s="435" t="str">
        <f t="shared" si="10"/>
        <v>04029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52234</v>
      </c>
    </row>
    <row r="106" spans="1:7" ht="15.75">
      <c r="A106" s="434" t="str">
        <f t="shared" si="9"/>
        <v>Expat Greece ASE UCITS ETF</v>
      </c>
      <c r="B106" s="435" t="str">
        <f t="shared" si="10"/>
        <v>04029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58914</v>
      </c>
    </row>
    <row r="107" spans="1:7" ht="15.75">
      <c r="A107" s="446" t="str">
        <f t="shared" si="9"/>
        <v>Expat Greece ASE UCITS ETF</v>
      </c>
      <c r="B107" s="447" t="str">
        <f t="shared" si="10"/>
        <v>04029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Greece ASE UCITS ETF</v>
      </c>
      <c r="B108" s="447" t="str">
        <f t="shared" si="10"/>
        <v>04029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-52522</v>
      </c>
    </row>
    <row r="109" spans="1:7" ht="31.5">
      <c r="A109" s="446" t="str">
        <f t="shared" si="9"/>
        <v>Expat Greece ASE UCITS ETF</v>
      </c>
      <c r="B109" s="447" t="str">
        <f t="shared" si="10"/>
        <v>04029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Greece ASE UCITS ETF</v>
      </c>
      <c r="B110" s="447" t="str">
        <f aca="true" t="shared" si="13" ref="B110:B141">dfRG</f>
        <v>04029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Greece ASE UCITS ETF</v>
      </c>
      <c r="B111" s="447" t="str">
        <f t="shared" si="13"/>
        <v>04029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Greece ASE UCITS ETF</v>
      </c>
      <c r="B112" s="447" t="str">
        <f t="shared" si="13"/>
        <v>04029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Greece ASE UCITS ETF</v>
      </c>
      <c r="B113" s="447" t="str">
        <f t="shared" si="13"/>
        <v>04029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-18825</v>
      </c>
    </row>
    <row r="114" spans="1:7" ht="31.5">
      <c r="A114" s="446" t="str">
        <f t="shared" si="12"/>
        <v>Expat Greece ASE UCITS ETF</v>
      </c>
      <c r="B114" s="447" t="str">
        <f t="shared" si="13"/>
        <v>04029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-71347</v>
      </c>
    </row>
    <row r="115" spans="1:7" ht="15.75">
      <c r="A115" s="446" t="str">
        <f t="shared" si="12"/>
        <v>Expat Greece ASE UCITS ETF</v>
      </c>
      <c r="B115" s="447" t="str">
        <f t="shared" si="13"/>
        <v>04029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Greece ASE UCITS ETF</v>
      </c>
      <c r="B116" s="447" t="str">
        <f t="shared" si="13"/>
        <v>04029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137309</v>
      </c>
    </row>
    <row r="117" spans="1:7" ht="31.5">
      <c r="A117" s="446" t="str">
        <f t="shared" si="12"/>
        <v>Expat Greece ASE UCITS ETF</v>
      </c>
      <c r="B117" s="447" t="str">
        <f t="shared" si="13"/>
        <v>04029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Greece ASE UCITS ETF</v>
      </c>
      <c r="B118" s="447" t="str">
        <f t="shared" si="13"/>
        <v>04029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-3268</v>
      </c>
    </row>
    <row r="119" spans="1:7" ht="15.75">
      <c r="A119" s="446" t="str">
        <f t="shared" si="12"/>
        <v>Expat Greece ASE UCITS ETF</v>
      </c>
      <c r="B119" s="447" t="str">
        <f t="shared" si="13"/>
        <v>04029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2469</v>
      </c>
    </row>
    <row r="120" spans="1:7" ht="15.75">
      <c r="A120" s="446" t="str">
        <f t="shared" si="12"/>
        <v>Expat Greece ASE UCITS ETF</v>
      </c>
      <c r="B120" s="447" t="str">
        <f t="shared" si="13"/>
        <v>04029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-2114</v>
      </c>
    </row>
    <row r="121" spans="1:7" ht="15.75">
      <c r="A121" s="446" t="str">
        <f t="shared" si="12"/>
        <v>Expat Greece ASE UCITS ETF</v>
      </c>
      <c r="B121" s="447" t="str">
        <f t="shared" si="13"/>
        <v>04029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-1337</v>
      </c>
    </row>
    <row r="122" spans="1:7" ht="15.75">
      <c r="A122" s="446" t="str">
        <f t="shared" si="12"/>
        <v>Expat Greece ASE UCITS ETF</v>
      </c>
      <c r="B122" s="447" t="str">
        <f t="shared" si="13"/>
        <v>04029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-36</v>
      </c>
    </row>
    <row r="123" spans="1:7" ht="15.75">
      <c r="A123" s="446" t="str">
        <f t="shared" si="12"/>
        <v>Expat Greece ASE UCITS ETF</v>
      </c>
      <c r="B123" s="447" t="str">
        <f t="shared" si="13"/>
        <v>04029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-38</v>
      </c>
    </row>
    <row r="124" spans="1:7" ht="31.5">
      <c r="A124" s="446" t="str">
        <f t="shared" si="12"/>
        <v>Expat Greece ASE UCITS ETF</v>
      </c>
      <c r="B124" s="447" t="str">
        <f t="shared" si="13"/>
        <v>04029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132985</v>
      </c>
    </row>
    <row r="125" spans="1:7" ht="15.75">
      <c r="A125" s="446" t="str">
        <f t="shared" si="12"/>
        <v>Expat Greece ASE UCITS ETF</v>
      </c>
      <c r="B125" s="447" t="str">
        <f t="shared" si="13"/>
        <v>04029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Greece ASE UCITS ETF</v>
      </c>
      <c r="B126" s="447" t="str">
        <f t="shared" si="13"/>
        <v>04029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Greece ASE UCITS ETF</v>
      </c>
      <c r="B127" s="447" t="str">
        <f t="shared" si="13"/>
        <v>04029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Greece ASE UCITS ETF</v>
      </c>
      <c r="B128" s="447" t="str">
        <f t="shared" si="13"/>
        <v>04029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Greece ASE UCITS ETF</v>
      </c>
      <c r="B129" s="447" t="str">
        <f t="shared" si="13"/>
        <v>04029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Greece ASE UCITS ETF</v>
      </c>
      <c r="B130" s="447" t="str">
        <f t="shared" si="13"/>
        <v>04029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Greece ASE UCITS ETF</v>
      </c>
      <c r="B131" s="447" t="str">
        <f t="shared" si="13"/>
        <v>04029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Greece ASE UCITS ETF</v>
      </c>
      <c r="B132" s="447" t="str">
        <f t="shared" si="13"/>
        <v>04029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61638</v>
      </c>
    </row>
    <row r="133" spans="1:7" ht="31.5">
      <c r="A133" s="446" t="str">
        <f t="shared" si="12"/>
        <v>Expat Greece ASE UCITS ETF</v>
      </c>
      <c r="B133" s="447" t="str">
        <f t="shared" si="13"/>
        <v>04029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4143</v>
      </c>
    </row>
    <row r="134" spans="1:7" ht="31.5">
      <c r="A134" s="446" t="str">
        <f t="shared" si="12"/>
        <v>Expat Greece ASE UCITS ETF</v>
      </c>
      <c r="B134" s="447" t="str">
        <f t="shared" si="13"/>
        <v>04029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65781</v>
      </c>
    </row>
    <row r="135" spans="1:7" ht="15.75">
      <c r="A135" s="446" t="str">
        <f t="shared" si="12"/>
        <v>Expat Greece ASE UCITS ETF</v>
      </c>
      <c r="B135" s="447" t="str">
        <f t="shared" si="13"/>
        <v>04029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65781</v>
      </c>
    </row>
    <row r="136" spans="1:7" ht="31.5">
      <c r="A136" s="434" t="str">
        <f t="shared" si="12"/>
        <v>Expat Greece ASE UCITS ETF</v>
      </c>
      <c r="B136" s="435" t="str">
        <f t="shared" si="13"/>
        <v>04029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Greece ASE UCITS ETF</v>
      </c>
      <c r="B137" s="435" t="str">
        <f t="shared" si="13"/>
        <v>04029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428813</v>
      </c>
    </row>
    <row r="138" spans="1:7" ht="31.5">
      <c r="A138" s="434" t="str">
        <f t="shared" si="12"/>
        <v>Expat Greece ASE UCITS ETF</v>
      </c>
      <c r="B138" s="435" t="str">
        <f t="shared" si="13"/>
        <v>04029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Greece ASE UCITS ETF</v>
      </c>
      <c r="B139" s="435" t="str">
        <f t="shared" si="13"/>
        <v>04029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Greece ASE UCITS ETF</v>
      </c>
      <c r="B140" s="435" t="str">
        <f t="shared" si="13"/>
        <v>04029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Greece ASE UCITS ETF</v>
      </c>
      <c r="B141" s="435" t="str">
        <f t="shared" si="13"/>
        <v>04029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428813</v>
      </c>
    </row>
    <row r="142" spans="1:7" ht="31.5">
      <c r="A142" s="434" t="str">
        <f aca="true" t="shared" si="15" ref="A142:A155">dfName</f>
        <v>Expat Greece ASE UCITS ETF</v>
      </c>
      <c r="B142" s="435" t="str">
        <f aca="true" t="shared" si="16" ref="B142:B155">dfRG</f>
        <v>04029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-52521</v>
      </c>
    </row>
    <row r="143" spans="1:7" ht="31.5">
      <c r="A143" s="434" t="str">
        <f t="shared" si="15"/>
        <v>Expat Greece ASE UCITS ETF</v>
      </c>
      <c r="B143" s="435" t="str">
        <f t="shared" si="16"/>
        <v>04029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29937</v>
      </c>
    </row>
    <row r="144" spans="1:7" ht="31.5">
      <c r="A144" s="434" t="str">
        <f t="shared" si="15"/>
        <v>Expat Greece ASE UCITS ETF</v>
      </c>
      <c r="B144" s="435" t="str">
        <f t="shared" si="16"/>
        <v>04029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-82458</v>
      </c>
    </row>
    <row r="145" spans="1:7" ht="31.5">
      <c r="A145" s="434" t="str">
        <f t="shared" si="15"/>
        <v>Expat Greece ASE UCITS ETF</v>
      </c>
      <c r="B145" s="435" t="str">
        <f t="shared" si="16"/>
        <v>04029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-52234</v>
      </c>
    </row>
    <row r="146" spans="1:7" ht="31.5">
      <c r="A146" s="434" t="str">
        <f t="shared" si="15"/>
        <v>Expat Greece ASE UCITS ETF</v>
      </c>
      <c r="B146" s="435" t="str">
        <f t="shared" si="16"/>
        <v>04029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Greece ASE UCITS ETF</v>
      </c>
      <c r="B147" s="435" t="str">
        <f t="shared" si="16"/>
        <v>04029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Greece ASE UCITS ETF</v>
      </c>
      <c r="B148" s="435" t="str">
        <f t="shared" si="16"/>
        <v>04029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Greece ASE UCITS ETF</v>
      </c>
      <c r="B149" s="435" t="str">
        <f t="shared" si="16"/>
        <v>04029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Greece ASE UCITS ETF</v>
      </c>
      <c r="B150" s="435" t="str">
        <f t="shared" si="16"/>
        <v>04029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Greece ASE UCITS ETF</v>
      </c>
      <c r="B151" s="435" t="str">
        <f t="shared" si="16"/>
        <v>04029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Greece ASE UCITS ETF</v>
      </c>
      <c r="B152" s="435" t="str">
        <f t="shared" si="16"/>
        <v>04029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Greece ASE UCITS ETF</v>
      </c>
      <c r="B153" s="435" t="str">
        <f t="shared" si="16"/>
        <v>04029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Greece ASE UCITS ETF</v>
      </c>
      <c r="B154" s="435" t="str">
        <f t="shared" si="16"/>
        <v>04029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Greece ASE UCITS ETF</v>
      </c>
      <c r="B155" s="435" t="str">
        <f t="shared" si="16"/>
        <v>04029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Greece ASE UCITS ETF</v>
      </c>
      <c r="B157" s="435" t="str">
        <f aca="true" t="shared" si="19" ref="B157:B201">dfRG</f>
        <v>04029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324058</v>
      </c>
    </row>
    <row r="158" spans="1:7" ht="31.5">
      <c r="A158" s="434" t="str">
        <f t="shared" si="18"/>
        <v>Expat Greece ASE UCITS ETF</v>
      </c>
      <c r="B158" s="435" t="str">
        <f t="shared" si="19"/>
        <v>04029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Greece ASE UCITS ETF</v>
      </c>
      <c r="B159" s="435" t="str">
        <f t="shared" si="19"/>
        <v>04029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324058</v>
      </c>
    </row>
    <row r="160" spans="1:7" ht="15.75">
      <c r="A160" s="475" t="str">
        <f t="shared" si="18"/>
        <v>Expat Greece ASE UCITS ETF</v>
      </c>
      <c r="B160" s="476" t="str">
        <f t="shared" si="19"/>
        <v>04029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Greece ASE UCITS ETF</v>
      </c>
      <c r="B161" s="476" t="str">
        <f t="shared" si="19"/>
        <v>04029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250000</v>
      </c>
    </row>
    <row r="162" spans="1:7" ht="15.75">
      <c r="A162" s="475" t="str">
        <f t="shared" si="18"/>
        <v>Expat Greece ASE UCITS ETF</v>
      </c>
      <c r="B162" s="476" t="str">
        <f t="shared" si="19"/>
        <v>04029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220000</v>
      </c>
    </row>
    <row r="163" spans="1:7" ht="15.75">
      <c r="A163" s="475" t="str">
        <f t="shared" si="18"/>
        <v>Expat Greece ASE UCITS ETF</v>
      </c>
      <c r="B163" s="476" t="str">
        <f t="shared" si="19"/>
        <v>04029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20000</v>
      </c>
    </row>
    <row r="164" spans="1:7" ht="31.5">
      <c r="A164" s="475" t="str">
        <f t="shared" si="18"/>
        <v>Expat Greece ASE UCITS ETF</v>
      </c>
      <c r="B164" s="476" t="str">
        <f t="shared" si="19"/>
        <v>04029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29935.93</v>
      </c>
    </row>
    <row r="165" spans="1:7" ht="15.75">
      <c r="A165" s="475" t="str">
        <f t="shared" si="18"/>
        <v>Expat Greece ASE UCITS ETF</v>
      </c>
      <c r="B165" s="476" t="str">
        <f t="shared" si="19"/>
        <v>04029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50000</v>
      </c>
    </row>
    <row r="166" spans="1:7" ht="31.5">
      <c r="A166" s="475" t="str">
        <f t="shared" si="18"/>
        <v>Expat Greece ASE UCITS ETF</v>
      </c>
      <c r="B166" s="476" t="str">
        <f t="shared" si="19"/>
        <v>04029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82457.79</v>
      </c>
    </row>
    <row r="167" spans="1:7" ht="31.5">
      <c r="A167" s="475" t="str">
        <f t="shared" si="18"/>
        <v>Expat Greece ASE UCITS ETF</v>
      </c>
      <c r="B167" s="476" t="str">
        <f t="shared" si="19"/>
        <v>04029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0.877</v>
      </c>
    </row>
    <row r="168" spans="1:7" ht="31.5">
      <c r="A168" s="475" t="str">
        <f t="shared" si="18"/>
        <v>Expat Greece ASE UCITS ETF</v>
      </c>
      <c r="B168" s="476" t="str">
        <f t="shared" si="19"/>
        <v>04029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0.7531</v>
      </c>
    </row>
    <row r="169" spans="1:7" ht="15.75">
      <c r="A169" s="475" t="str">
        <f t="shared" si="18"/>
        <v>Expat Greece ASE UCITS ETF</v>
      </c>
      <c r="B169" s="476" t="str">
        <f t="shared" si="19"/>
        <v>04029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403717.77</v>
      </c>
    </row>
    <row r="170" spans="1:7" ht="31.5">
      <c r="A170" s="475" t="str">
        <f t="shared" si="18"/>
        <v>Expat Greece ASE UCITS ETF</v>
      </c>
      <c r="B170" s="476" t="str">
        <f t="shared" si="19"/>
        <v>04029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206417.62</v>
      </c>
    </row>
    <row r="171" spans="1:7" ht="15.75">
      <c r="A171" s="475" t="str">
        <f t="shared" si="18"/>
        <v>Expat Greece ASE UCITS ETF</v>
      </c>
      <c r="B171" s="476" t="str">
        <f t="shared" si="19"/>
        <v>04029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2014</v>
      </c>
    </row>
    <row r="172" spans="1:7" ht="15.75">
      <c r="A172" s="475" t="str">
        <f t="shared" si="18"/>
        <v>Expat Greece ASE UCITS ETF</v>
      </c>
      <c r="B172" s="476" t="str">
        <f t="shared" si="19"/>
        <v>04029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4196</v>
      </c>
    </row>
    <row r="173" spans="1:7" ht="15.75">
      <c r="A173" s="475" t="str">
        <f t="shared" si="18"/>
        <v>Expat Greece ASE UCITS ETF</v>
      </c>
      <c r="B173" s="476" t="str">
        <f t="shared" si="19"/>
        <v>04029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189</v>
      </c>
    </row>
    <row r="174" spans="1:7" ht="15.75">
      <c r="A174" s="475" t="str">
        <f t="shared" si="18"/>
        <v>Expat Greece ASE UCITS ETF</v>
      </c>
      <c r="B174" s="476" t="str">
        <f t="shared" si="19"/>
        <v>04029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-0.1413</v>
      </c>
    </row>
    <row r="175" spans="1:7" ht="15.75">
      <c r="A175" s="475" t="str">
        <f t="shared" si="18"/>
        <v>Expat Greece ASE UCITS ETF</v>
      </c>
      <c r="B175" s="476" t="str">
        <f t="shared" si="19"/>
        <v>04029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-0.065972</v>
      </c>
    </row>
    <row r="176" spans="1:7" ht="15.75">
      <c r="A176" s="475" t="str">
        <f t="shared" si="18"/>
        <v>Expat Greece ASE UCITS ETF</v>
      </c>
      <c r="B176" s="476" t="str">
        <f t="shared" si="19"/>
        <v>04029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-0.1356</v>
      </c>
    </row>
    <row r="177" spans="1:7" ht="15.75">
      <c r="A177" s="475" t="str">
        <f t="shared" si="18"/>
        <v>Expat Greece ASE UCITS ETF</v>
      </c>
      <c r="B177" s="476" t="str">
        <f t="shared" si="19"/>
        <v>04029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0.222149</v>
      </c>
    </row>
    <row r="178" spans="1:7" ht="31.5">
      <c r="A178" s="446" t="str">
        <f t="shared" si="18"/>
        <v>Expat Greece ASE UCITS ETF</v>
      </c>
      <c r="B178" s="447" t="str">
        <f t="shared" si="19"/>
        <v>04029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Greece ASE UCITS ETF</v>
      </c>
      <c r="B179" s="447" t="str">
        <f t="shared" si="19"/>
        <v>04029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Greece ASE UCITS ETF</v>
      </c>
      <c r="B180" s="447" t="str">
        <f t="shared" si="19"/>
        <v>04029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Greece ASE UCITS ETF</v>
      </c>
      <c r="B181" s="447" t="str">
        <f t="shared" si="19"/>
        <v>04029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Greece ASE UCITS ETF</v>
      </c>
      <c r="B182" s="447" t="str">
        <f t="shared" si="19"/>
        <v>04029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Greece ASE UCITS ETF</v>
      </c>
      <c r="B183" s="447" t="str">
        <f t="shared" si="19"/>
        <v>04029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Greece ASE UCITS ETF</v>
      </c>
      <c r="B184" s="447" t="str">
        <f t="shared" si="19"/>
        <v>04029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Greece ASE UCITS ETF</v>
      </c>
      <c r="B185" s="467" t="str">
        <f t="shared" si="19"/>
        <v>04029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Greece ASE UCITS ETF</v>
      </c>
      <c r="B186" s="467" t="str">
        <f t="shared" si="19"/>
        <v>04029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Greece ASE UCITS ETF</v>
      </c>
      <c r="B187" s="467" t="str">
        <f t="shared" si="19"/>
        <v>04029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Greece ASE UCITS ETF</v>
      </c>
      <c r="B188" s="467" t="str">
        <f t="shared" si="19"/>
        <v>04029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1081</v>
      </c>
    </row>
    <row r="189" spans="1:7" ht="15.75">
      <c r="A189" s="466" t="str">
        <f t="shared" si="18"/>
        <v>Expat Greece ASE UCITS ETF</v>
      </c>
      <c r="B189" s="467" t="str">
        <f t="shared" si="19"/>
        <v>04029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Greece ASE UCITS ETF</v>
      </c>
      <c r="B190" s="467" t="str">
        <f t="shared" si="19"/>
        <v>04029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Greece ASE UCITS ETF</v>
      </c>
      <c r="B191" s="467" t="str">
        <f t="shared" si="19"/>
        <v>04029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Greece ASE UCITS ETF</v>
      </c>
      <c r="B192" s="467" t="str">
        <f t="shared" si="19"/>
        <v>04029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Greece ASE UCITS ETF</v>
      </c>
      <c r="B193" s="467" t="str">
        <f t="shared" si="19"/>
        <v>04029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Greece ASE UCITS ETF</v>
      </c>
      <c r="B194" s="467" t="str">
        <f t="shared" si="19"/>
        <v>04029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Greece ASE UCITS ETF</v>
      </c>
      <c r="B195" s="467" t="str">
        <f t="shared" si="19"/>
        <v>04029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Greece ASE UCITS ETF</v>
      </c>
      <c r="B196" s="467" t="str">
        <f t="shared" si="19"/>
        <v>04029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Greece ASE UCITS ETF</v>
      </c>
      <c r="B197" s="467" t="str">
        <f t="shared" si="19"/>
        <v>04029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Greece ASE UCITS ETF</v>
      </c>
      <c r="B198" s="467" t="str">
        <f t="shared" si="19"/>
        <v>04029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1081</v>
      </c>
    </row>
    <row r="199" spans="1:7" ht="15.75">
      <c r="A199" s="475" t="str">
        <f t="shared" si="18"/>
        <v>Expat Greece ASE UCITS ETF</v>
      </c>
      <c r="B199" s="476" t="str">
        <f t="shared" si="19"/>
        <v>04029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Greece ASE UCITS ETF</v>
      </c>
      <c r="B200" s="476" t="str">
        <f t="shared" si="19"/>
        <v>04029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Greece ASE UCITS ETF</v>
      </c>
      <c r="B201" s="476" t="str">
        <f t="shared" si="19"/>
        <v>04029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478</v>
      </c>
    </row>
    <row r="202" spans="1:7" ht="15.75">
      <c r="A202" s="475" t="str">
        <f aca="true" t="shared" si="21" ref="A202:A214">dfName</f>
        <v>Expat Greece ASE UCITS ETF</v>
      </c>
      <c r="B202" s="476" t="str">
        <f aca="true" t="shared" si="22" ref="B202:B214">dfRG</f>
        <v>04029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217</v>
      </c>
    </row>
    <row r="203" spans="1:7" ht="15.75">
      <c r="A203" s="475" t="str">
        <f t="shared" si="21"/>
        <v>Expat Greece ASE UCITS ETF</v>
      </c>
      <c r="B203" s="476" t="str">
        <f t="shared" si="22"/>
        <v>04029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261</v>
      </c>
    </row>
    <row r="204" spans="1:7" ht="15.75">
      <c r="A204" s="475" t="str">
        <f t="shared" si="21"/>
        <v>Expat Greece ASE UCITS ETF</v>
      </c>
      <c r="B204" s="476" t="str">
        <f t="shared" si="22"/>
        <v>04029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Greece ASE UCITS ETF</v>
      </c>
      <c r="B205" s="476" t="str">
        <f t="shared" si="22"/>
        <v>04029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Greece ASE UCITS ETF</v>
      </c>
      <c r="B206" s="476" t="str">
        <f t="shared" si="22"/>
        <v>04029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Greece ASE UCITS ETF</v>
      </c>
      <c r="B207" s="476" t="str">
        <f t="shared" si="22"/>
        <v>04029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Greece ASE UCITS ETF</v>
      </c>
      <c r="B208" s="476" t="str">
        <f t="shared" si="22"/>
        <v>04029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Greece ASE UCITS ETF</v>
      </c>
      <c r="B209" s="476" t="str">
        <f t="shared" si="22"/>
        <v>04029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Greece ASE UCITS ETF</v>
      </c>
      <c r="B210" s="476" t="str">
        <f t="shared" si="22"/>
        <v>04029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Greece ASE UCITS ETF</v>
      </c>
      <c r="B211" s="476" t="str">
        <f t="shared" si="22"/>
        <v>04029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Greece ASE UCITS ETF</v>
      </c>
      <c r="B212" s="476" t="str">
        <f t="shared" si="22"/>
        <v>04029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Greece ASE UCITS ETF</v>
      </c>
      <c r="B213" s="476" t="str">
        <f t="shared" si="22"/>
        <v>04029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Greece ASE UCITS ETF</v>
      </c>
      <c r="B214" s="485" t="str">
        <f t="shared" si="22"/>
        <v>04029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478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H35" sqref="H35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GREECE ASE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430283</v>
      </c>
      <c r="H11" s="251">
        <v>488958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-14340</v>
      </c>
      <c r="H13" s="231">
        <v>-20494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-14340</v>
      </c>
      <c r="H16" s="252">
        <f>SUM(H13:H15)</f>
        <v>-20494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-39651</v>
      </c>
      <c r="H18" s="244">
        <f>SUM(H19:H20)</f>
        <v>-79503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160076</v>
      </c>
      <c r="H19" s="231">
        <v>120224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-199727</v>
      </c>
      <c r="H20" s="231">
        <v>-199727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39852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65781</v>
      </c>
      <c r="D22" s="286">
        <v>4143</v>
      </c>
      <c r="E22" s="287" t="s">
        <v>990</v>
      </c>
      <c r="F22" s="230" t="s">
        <v>991</v>
      </c>
      <c r="G22" s="231">
        <v>-52234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-91885</v>
      </c>
      <c r="H23" s="252">
        <f>H19+H21+H20+H22</f>
        <v>-39651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324058</v>
      </c>
      <c r="H24" s="252">
        <f>H11+H16+H23</f>
        <v>428813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65781</v>
      </c>
      <c r="D25" s="252">
        <f>SUM(D21:D24)</f>
        <v>4143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257674</v>
      </c>
      <c r="D27" s="244">
        <f>SUM(D28:D31)</f>
        <v>425255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257674</v>
      </c>
      <c r="D28" s="231">
        <v>425255</v>
      </c>
      <c r="E28" s="125" t="s">
        <v>125</v>
      </c>
      <c r="F28" s="262" t="s">
        <v>208</v>
      </c>
      <c r="G28" s="244">
        <f>SUM(G29:G31)</f>
        <v>478</v>
      </c>
      <c r="H28" s="244">
        <f>SUM(H29:H31)</f>
        <v>585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217</v>
      </c>
      <c r="H29" s="258">
        <v>223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261</v>
      </c>
      <c r="H30" s="258">
        <v>362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257674</v>
      </c>
      <c r="D37" s="243">
        <f>SUM(D32:D36)+D27</f>
        <v>425255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478</v>
      </c>
      <c r="H40" s="259">
        <f>SUM(H32:H39)+H28+H27</f>
        <v>585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1081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1081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324536</v>
      </c>
      <c r="D45" s="259">
        <f>D25+D37+D43+D44</f>
        <v>429398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324536</v>
      </c>
      <c r="D47" s="609">
        <f>D18+D45</f>
        <v>429398</v>
      </c>
      <c r="E47" s="264" t="s">
        <v>35</v>
      </c>
      <c r="F47" s="223" t="s">
        <v>221</v>
      </c>
      <c r="G47" s="610">
        <f>G24+G40</f>
        <v>324536</v>
      </c>
      <c r="H47" s="610">
        <f>H24+H40</f>
        <v>429398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GREECE ASE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3550</v>
      </c>
      <c r="H12" s="245">
        <v>3738</v>
      </c>
      <c r="I12" s="132"/>
    </row>
    <row r="13" spans="1:9" s="124" customFormat="1" ht="31.5">
      <c r="A13" s="136" t="s">
        <v>936</v>
      </c>
      <c r="B13" s="373" t="s">
        <v>795</v>
      </c>
      <c r="C13" s="245">
        <v>2305</v>
      </c>
      <c r="D13" s="245">
        <v>29130</v>
      </c>
      <c r="E13" s="136" t="s">
        <v>939</v>
      </c>
      <c r="F13" s="373" t="s">
        <v>812</v>
      </c>
      <c r="G13" s="245">
        <v>3130</v>
      </c>
      <c r="H13" s="245">
        <v>409</v>
      </c>
      <c r="I13" s="132"/>
    </row>
    <row r="14" spans="1:9" s="124" customFormat="1" ht="31.5">
      <c r="A14" s="136" t="s">
        <v>937</v>
      </c>
      <c r="B14" s="373" t="s">
        <v>796</v>
      </c>
      <c r="C14" s="245">
        <v>31136</v>
      </c>
      <c r="D14" s="245"/>
      <c r="E14" s="136" t="s">
        <v>940</v>
      </c>
      <c r="F14" s="373" t="s">
        <v>813</v>
      </c>
      <c r="G14" s="245"/>
      <c r="H14" s="245">
        <v>64941</v>
      </c>
      <c r="I14" s="132"/>
    </row>
    <row r="15" spans="1:9" s="124" customFormat="1" ht="31.5">
      <c r="A15" s="136" t="s">
        <v>938</v>
      </c>
      <c r="B15" s="373" t="s">
        <v>797</v>
      </c>
      <c r="C15" s="245">
        <v>36</v>
      </c>
      <c r="D15" s="245">
        <v>10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6612</v>
      </c>
      <c r="D16" s="245">
        <v>5491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40089</v>
      </c>
      <c r="D18" s="248">
        <f>SUM(D12:D16)</f>
        <v>34631</v>
      </c>
      <c r="E18" s="138" t="s">
        <v>20</v>
      </c>
      <c r="F18" s="374" t="s">
        <v>817</v>
      </c>
      <c r="G18" s="248">
        <f>SUM(G12:G17)</f>
        <v>6680</v>
      </c>
      <c r="H18" s="248">
        <f>SUM(H12:H17)</f>
        <v>69088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18825</v>
      </c>
      <c r="D21" s="245">
        <v>600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18825</v>
      </c>
      <c r="D25" s="248">
        <f>SUM(D20:D24)</f>
        <v>600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58914</v>
      </c>
      <c r="D26" s="248">
        <f>D18+D25</f>
        <v>35231</v>
      </c>
      <c r="E26" s="250" t="s">
        <v>40</v>
      </c>
      <c r="F26" s="374" t="s">
        <v>819</v>
      </c>
      <c r="G26" s="248">
        <f>G18+G25</f>
        <v>6680</v>
      </c>
      <c r="H26" s="248">
        <f>H18+H25</f>
        <v>69088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33857</v>
      </c>
      <c r="E27" s="250" t="s">
        <v>825</v>
      </c>
      <c r="F27" s="374" t="s">
        <v>820</v>
      </c>
      <c r="G27" s="284">
        <f>IF((C26-G26)&gt;0,C26-G26,0)</f>
        <v>52234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33857</v>
      </c>
      <c r="E29" s="250" t="s">
        <v>147</v>
      </c>
      <c r="F29" s="374" t="s">
        <v>821</v>
      </c>
      <c r="G29" s="248">
        <f>G27</f>
        <v>52234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58914</v>
      </c>
      <c r="D30" s="248">
        <f>D26+D28+D29</f>
        <v>69088</v>
      </c>
      <c r="E30" s="250" t="s">
        <v>827</v>
      </c>
      <c r="F30" s="374" t="s">
        <v>822</v>
      </c>
      <c r="G30" s="248">
        <f>G26+G29</f>
        <v>58914</v>
      </c>
      <c r="H30" s="248">
        <f>H26+H29</f>
        <v>69088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GREECE ASE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29936</v>
      </c>
      <c r="D13" s="524">
        <v>-82458</v>
      </c>
      <c r="E13" s="525">
        <f>SUM(C13:D13)</f>
        <v>-52522</v>
      </c>
      <c r="F13" s="524">
        <v>96368</v>
      </c>
      <c r="G13" s="524">
        <v>-31990</v>
      </c>
      <c r="H13" s="525">
        <f>SUM(F13:G13)</f>
        <v>64378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-18825</v>
      </c>
      <c r="E18" s="525">
        <f t="shared" si="0"/>
        <v>-18825</v>
      </c>
      <c r="F18" s="524"/>
      <c r="G18" s="524">
        <v>-600</v>
      </c>
      <c r="H18" s="525">
        <f t="shared" si="1"/>
        <v>-600</v>
      </c>
    </row>
    <row r="19" spans="1:8" ht="21" customHeight="1">
      <c r="A19" s="521" t="s">
        <v>985</v>
      </c>
      <c r="B19" s="241" t="s">
        <v>836</v>
      </c>
      <c r="C19" s="528">
        <f>SUM(C13:C14,C16:C18)</f>
        <v>29936</v>
      </c>
      <c r="D19" s="528">
        <f>SUM(D13:D14,D16:D18)</f>
        <v>-101283</v>
      </c>
      <c r="E19" s="525">
        <f t="shared" si="0"/>
        <v>-71347</v>
      </c>
      <c r="F19" s="528">
        <f>SUM(F13:F14,F16:F18)</f>
        <v>96368</v>
      </c>
      <c r="G19" s="528">
        <f>SUM(G13:G14,G16:G18)</f>
        <v>-32590</v>
      </c>
      <c r="H19" s="525">
        <f t="shared" si="1"/>
        <v>63778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162507</v>
      </c>
      <c r="D21" s="524">
        <v>-25198</v>
      </c>
      <c r="E21" s="525">
        <f>SUM(C21:D21)</f>
        <v>137309</v>
      </c>
      <c r="F21" s="524">
        <v>54576</v>
      </c>
      <c r="G21" s="524">
        <v>-175293</v>
      </c>
      <c r="H21" s="525">
        <f>SUM(F21:G21)</f>
        <v>-120717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-3268</v>
      </c>
      <c r="E23" s="525">
        <f t="shared" si="2"/>
        <v>-3268</v>
      </c>
      <c r="F23" s="524"/>
      <c r="G23" s="524">
        <v>-2139</v>
      </c>
      <c r="H23" s="525">
        <f t="shared" si="3"/>
        <v>-2139</v>
      </c>
    </row>
    <row r="24" spans="1:8" ht="12.75">
      <c r="A24" s="523" t="s">
        <v>961</v>
      </c>
      <c r="B24" s="95" t="s">
        <v>840</v>
      </c>
      <c r="C24" s="524">
        <v>2469</v>
      </c>
      <c r="D24" s="524"/>
      <c r="E24" s="525">
        <f t="shared" si="2"/>
        <v>2469</v>
      </c>
      <c r="F24" s="524">
        <v>347</v>
      </c>
      <c r="G24" s="524"/>
      <c r="H24" s="525">
        <f t="shared" si="3"/>
        <v>347</v>
      </c>
    </row>
    <row r="25" spans="1:8" ht="12.75">
      <c r="A25" s="531" t="s">
        <v>962</v>
      </c>
      <c r="B25" s="95" t="s">
        <v>841</v>
      </c>
      <c r="C25" s="524"/>
      <c r="D25" s="524">
        <v>-2114</v>
      </c>
      <c r="E25" s="525">
        <f t="shared" si="2"/>
        <v>-2114</v>
      </c>
      <c r="F25" s="524"/>
      <c r="G25" s="524">
        <v>-1954</v>
      </c>
      <c r="H25" s="525">
        <f t="shared" si="3"/>
        <v>-1954</v>
      </c>
    </row>
    <row r="26" spans="1:8" ht="12.75">
      <c r="A26" s="531" t="s">
        <v>963</v>
      </c>
      <c r="B26" s="95" t="s">
        <v>842</v>
      </c>
      <c r="C26" s="524"/>
      <c r="D26" s="524">
        <v>-1337</v>
      </c>
      <c r="E26" s="525">
        <f t="shared" si="2"/>
        <v>-1337</v>
      </c>
      <c r="F26" s="524"/>
      <c r="G26" s="524">
        <v>-1306</v>
      </c>
      <c r="H26" s="525">
        <f t="shared" si="3"/>
        <v>-1306</v>
      </c>
    </row>
    <row r="27" spans="1:8" ht="12.75">
      <c r="A27" s="527" t="s">
        <v>964</v>
      </c>
      <c r="B27" s="95" t="s">
        <v>843</v>
      </c>
      <c r="C27" s="524"/>
      <c r="D27" s="524">
        <v>-36</v>
      </c>
      <c r="E27" s="525">
        <f t="shared" si="2"/>
        <v>-36</v>
      </c>
      <c r="F27" s="524"/>
      <c r="G27" s="524">
        <v>-10</v>
      </c>
      <c r="H27" s="525">
        <f t="shared" si="3"/>
        <v>-10</v>
      </c>
    </row>
    <row r="28" spans="1:8" ht="12.75">
      <c r="A28" s="523" t="s">
        <v>965</v>
      </c>
      <c r="B28" s="95" t="s">
        <v>844</v>
      </c>
      <c r="C28" s="524"/>
      <c r="D28" s="524">
        <v>-38</v>
      </c>
      <c r="E28" s="525">
        <f t="shared" si="2"/>
        <v>-38</v>
      </c>
      <c r="F28" s="524"/>
      <c r="G28" s="524">
        <v>-609</v>
      </c>
      <c r="H28" s="525">
        <f t="shared" si="3"/>
        <v>-609</v>
      </c>
    </row>
    <row r="29" spans="1:8" ht="21" customHeight="1">
      <c r="A29" s="521" t="s">
        <v>115</v>
      </c>
      <c r="B29" s="241" t="s">
        <v>845</v>
      </c>
      <c r="C29" s="528">
        <f>SUM(C21:C28)</f>
        <v>164976</v>
      </c>
      <c r="D29" s="528">
        <f>SUM(D21:D28)</f>
        <v>-31991</v>
      </c>
      <c r="E29" s="525">
        <f t="shared" si="2"/>
        <v>132985</v>
      </c>
      <c r="F29" s="528">
        <f>SUM(F21:F28)</f>
        <v>54923</v>
      </c>
      <c r="G29" s="528">
        <f>SUM(G21:G28)</f>
        <v>-181311</v>
      </c>
      <c r="H29" s="525">
        <f t="shared" si="3"/>
        <v>-126388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194912</v>
      </c>
      <c r="D37" s="528">
        <f t="shared" si="5"/>
        <v>-133274</v>
      </c>
      <c r="E37" s="528">
        <f t="shared" si="5"/>
        <v>61638</v>
      </c>
      <c r="F37" s="528">
        <f t="shared" si="5"/>
        <v>151291</v>
      </c>
      <c r="G37" s="528">
        <f t="shared" si="5"/>
        <v>-213901</v>
      </c>
      <c r="H37" s="528">
        <f t="shared" si="5"/>
        <v>-62610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4143</v>
      </c>
      <c r="F38" s="528"/>
      <c r="G38" s="528"/>
      <c r="H38" s="534">
        <v>63449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65781</v>
      </c>
      <c r="F39" s="528"/>
      <c r="G39" s="528"/>
      <c r="H39" s="528">
        <f>SUM(H37:H38)</f>
        <v>839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65781</v>
      </c>
      <c r="F40" s="525"/>
      <c r="G40" s="525"/>
      <c r="H40" s="524">
        <v>839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GREECE ASE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488958</v>
      </c>
      <c r="D14" s="611">
        <f>'1-SB'!H13</f>
        <v>-20494</v>
      </c>
      <c r="E14" s="611">
        <f>'1-SB'!H14</f>
        <v>0</v>
      </c>
      <c r="F14" s="611">
        <f>'1-SB'!H15</f>
        <v>0</v>
      </c>
      <c r="G14" s="611">
        <f>'1-SB'!H19+'1-SB'!H21</f>
        <v>160076</v>
      </c>
      <c r="H14" s="611">
        <f>'1-SB'!H20+'1-SB'!H22</f>
        <v>-199727</v>
      </c>
      <c r="I14" s="611">
        <f aca="true" t="shared" si="0" ref="I14:I36">SUM(C14:H14)</f>
        <v>428813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488958</v>
      </c>
      <c r="D18" s="612">
        <f t="shared" si="2"/>
        <v>-20494</v>
      </c>
      <c r="E18" s="612">
        <f>E14+E15</f>
        <v>0</v>
      </c>
      <c r="F18" s="612">
        <f t="shared" si="2"/>
        <v>0</v>
      </c>
      <c r="G18" s="612">
        <f t="shared" si="2"/>
        <v>160076</v>
      </c>
      <c r="H18" s="612">
        <f t="shared" si="2"/>
        <v>-199727</v>
      </c>
      <c r="I18" s="611">
        <f t="shared" si="0"/>
        <v>428813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-58675</v>
      </c>
      <c r="D19" s="612">
        <f t="shared" si="3"/>
        <v>6154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-52521</v>
      </c>
      <c r="J19" s="105"/>
    </row>
    <row r="20" spans="1:10" ht="15">
      <c r="A20" s="205" t="s">
        <v>225</v>
      </c>
      <c r="B20" s="82" t="s">
        <v>863</v>
      </c>
      <c r="C20" s="236">
        <v>39117</v>
      </c>
      <c r="D20" s="236">
        <v>-9180</v>
      </c>
      <c r="E20" s="236"/>
      <c r="F20" s="236"/>
      <c r="G20" s="236"/>
      <c r="H20" s="236"/>
      <c r="I20" s="611">
        <f t="shared" si="0"/>
        <v>29937</v>
      </c>
      <c r="J20" s="105"/>
    </row>
    <row r="21" spans="1:10" ht="15">
      <c r="A21" s="205" t="s">
        <v>226</v>
      </c>
      <c r="B21" s="82" t="s">
        <v>864</v>
      </c>
      <c r="C21" s="236">
        <v>-97792</v>
      </c>
      <c r="D21" s="236">
        <v>15334</v>
      </c>
      <c r="E21" s="236"/>
      <c r="F21" s="236"/>
      <c r="G21" s="236"/>
      <c r="H21" s="236"/>
      <c r="I21" s="611">
        <f t="shared" si="0"/>
        <v>-82458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-52234</v>
      </c>
      <c r="I22" s="611">
        <f t="shared" si="0"/>
        <v>-52234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430283</v>
      </c>
      <c r="D34" s="612">
        <f t="shared" si="7"/>
        <v>-14340</v>
      </c>
      <c r="E34" s="612">
        <f t="shared" si="7"/>
        <v>0</v>
      </c>
      <c r="F34" s="612">
        <f t="shared" si="7"/>
        <v>0</v>
      </c>
      <c r="G34" s="612">
        <f t="shared" si="7"/>
        <v>160076</v>
      </c>
      <c r="H34" s="612">
        <f t="shared" si="7"/>
        <v>-251961</v>
      </c>
      <c r="I34" s="611">
        <f t="shared" si="0"/>
        <v>324058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430283</v>
      </c>
      <c r="D36" s="615">
        <f t="shared" si="8"/>
        <v>-14340</v>
      </c>
      <c r="E36" s="615">
        <f t="shared" si="8"/>
        <v>0</v>
      </c>
      <c r="F36" s="615">
        <f t="shared" si="8"/>
        <v>0</v>
      </c>
      <c r="G36" s="615">
        <f t="shared" si="8"/>
        <v>160076</v>
      </c>
      <c r="H36" s="615">
        <f t="shared" si="8"/>
        <v>-251961</v>
      </c>
      <c r="I36" s="611">
        <f t="shared" si="0"/>
        <v>324058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12" sqref="D12:D1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GREECE ASE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250000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220000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20000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29935.93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50000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82457.79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0.877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0.7531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403717.77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206417.62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2014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4196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189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-0.1413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-0.065972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-0.1356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0.222149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GREECE ASE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GREECE ASE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1081</v>
      </c>
      <c r="D15" s="242"/>
      <c r="E15" s="242">
        <v>1081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1081</v>
      </c>
      <c r="D25" s="285">
        <f>D13+D14+D15+D16+D20+D24</f>
        <v>0</v>
      </c>
      <c r="E25" s="285">
        <f>E13+E14+E15+E16+E20+E24</f>
        <v>1081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478</v>
      </c>
      <c r="D33" s="285">
        <f>SUM(D34:D36)</f>
        <v>478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217</v>
      </c>
      <c r="D34" s="242">
        <v>217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261</v>
      </c>
      <c r="D35" s="242">
        <v>261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478</v>
      </c>
      <c r="D46" s="285">
        <f>SUM(D32+D33+D37+D38+D39+D40+D41+D42+D43+D44)</f>
        <v>478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5" zoomScaleNormal="85" zoomScalePageLayoutView="0" workbookViewId="0" topLeftCell="D1">
      <pane ySplit="10" topLeftCell="A14" activePane="bottomLeft" state="frozen"/>
      <selection pane="topLeft" activeCell="D1" sqref="D1"/>
      <selection pane="bottomLeft" activeCell="V12" sqref="V12:V3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GREECE ASE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Greece ASE UCITS ETF</v>
      </c>
      <c r="B12" s="61" t="str">
        <f>IF(ISBLANK(E12),"",dfRG)</f>
        <v>04029</v>
      </c>
      <c r="C12" s="61">
        <f>IF(ISBLANK(E12),"",EndDate)</f>
        <v>44742</v>
      </c>
      <c r="D12" s="53">
        <v>1</v>
      </c>
      <c r="E12" s="53" t="s">
        <v>1522</v>
      </c>
      <c r="F12" s="53" t="s">
        <v>1523</v>
      </c>
      <c r="G12" s="54" t="s">
        <v>263</v>
      </c>
      <c r="H12" s="54" t="s">
        <v>447</v>
      </c>
      <c r="I12" s="578" t="s">
        <v>776</v>
      </c>
      <c r="J12" s="54" t="s">
        <v>1501</v>
      </c>
      <c r="K12" s="54" t="s">
        <v>1524</v>
      </c>
      <c r="L12" s="54" t="s">
        <v>1503</v>
      </c>
      <c r="M12" s="54" t="s">
        <v>1503</v>
      </c>
      <c r="N12" s="299">
        <v>595</v>
      </c>
      <c r="O12" s="579" t="s">
        <v>1085</v>
      </c>
      <c r="P12" s="299">
        <v>4.693992</v>
      </c>
      <c r="Q12" s="299">
        <v>0</v>
      </c>
      <c r="R12" s="81">
        <v>1.95583</v>
      </c>
      <c r="S12" s="55"/>
      <c r="T12" s="55">
        <v>2793</v>
      </c>
      <c r="U12" s="55">
        <v>2793</v>
      </c>
      <c r="V12" s="307">
        <f>U12/'1-SB'!C$47</f>
        <v>0.008606133063820347</v>
      </c>
      <c r="W12" s="307">
        <v>8.887466894185819E-06</v>
      </c>
      <c r="X12" s="59" t="s">
        <v>763</v>
      </c>
    </row>
    <row r="13" spans="1:24" ht="15.75">
      <c r="A13" s="61" t="str">
        <f>IF(ISBLANK(E13),"",dfName)</f>
        <v>Expat Greece ASE UCITS ETF</v>
      </c>
      <c r="B13" s="61" t="str">
        <f>IF(ISBLANK(E13),"",dfRG)</f>
        <v>04029</v>
      </c>
      <c r="C13" s="61">
        <f>IF(ISBLANK(E13),"",EndDate)</f>
        <v>44742</v>
      </c>
      <c r="D13" s="56">
        <v>2</v>
      </c>
      <c r="E13" s="56" t="s">
        <v>1537</v>
      </c>
      <c r="F13" s="56" t="s">
        <v>1538</v>
      </c>
      <c r="G13" s="57" t="s">
        <v>263</v>
      </c>
      <c r="H13" s="57" t="s">
        <v>314</v>
      </c>
      <c r="I13" s="57" t="s">
        <v>776</v>
      </c>
      <c r="J13" s="57" t="s">
        <v>1501</v>
      </c>
      <c r="K13" s="57" t="s">
        <v>1539</v>
      </c>
      <c r="L13" s="57" t="s">
        <v>1503</v>
      </c>
      <c r="M13" s="57" t="s">
        <v>1503</v>
      </c>
      <c r="N13" s="300">
        <v>400</v>
      </c>
      <c r="O13" s="58" t="s">
        <v>1085</v>
      </c>
      <c r="P13" s="300">
        <v>21.9835292</v>
      </c>
      <c r="Q13" s="300">
        <v>0</v>
      </c>
      <c r="R13" s="294">
        <v>1.95583</v>
      </c>
      <c r="S13" s="46"/>
      <c r="T13" s="46">
        <v>8793</v>
      </c>
      <c r="U13" s="46">
        <v>8793</v>
      </c>
      <c r="V13" s="308">
        <f>U13/'1-SB'!C$47</f>
        <v>0.027094066605861906</v>
      </c>
      <c r="W13" s="308">
        <v>5.1068952981134176E-06</v>
      </c>
      <c r="X13" s="60" t="s">
        <v>763</v>
      </c>
    </row>
    <row r="14" spans="1:24" ht="15.75">
      <c r="A14" s="61" t="str">
        <f aca="true" t="shared" si="0" ref="A14:A77">IF(ISBLANK(E14),"",dfName)</f>
        <v>Expat Greece ASE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44742</v>
      </c>
      <c r="D14" s="56">
        <v>3</v>
      </c>
      <c r="E14" s="56" t="s">
        <v>1513</v>
      </c>
      <c r="F14" s="56" t="s">
        <v>1514</v>
      </c>
      <c r="G14" s="57" t="s">
        <v>263</v>
      </c>
      <c r="H14" s="57" t="s">
        <v>447</v>
      </c>
      <c r="I14" s="57" t="s">
        <v>776</v>
      </c>
      <c r="J14" s="57" t="s">
        <v>1501</v>
      </c>
      <c r="K14" s="57" t="s">
        <v>1515</v>
      </c>
      <c r="L14" s="57" t="s">
        <v>1503</v>
      </c>
      <c r="M14" s="57" t="s">
        <v>1503</v>
      </c>
      <c r="N14" s="300">
        <v>8481</v>
      </c>
      <c r="O14" s="58" t="s">
        <v>1085</v>
      </c>
      <c r="P14" s="300">
        <v>1.62725056</v>
      </c>
      <c r="Q14" s="300">
        <v>0</v>
      </c>
      <c r="R14" s="294">
        <v>1.95583</v>
      </c>
      <c r="S14" s="46"/>
      <c r="T14" s="46">
        <v>13801</v>
      </c>
      <c r="U14" s="46">
        <v>13801</v>
      </c>
      <c r="V14" s="308">
        <f>U14/'1-SB'!C$47</f>
        <v>0.0425253284689526</v>
      </c>
      <c r="W14" s="308">
        <v>3.6151186430467646E-06</v>
      </c>
      <c r="X14" s="60" t="s">
        <v>763</v>
      </c>
    </row>
    <row r="15" spans="1:24" ht="15.75">
      <c r="A15" s="61" t="str">
        <f t="shared" si="0"/>
        <v>Expat Greece ASE UCITS ETF</v>
      </c>
      <c r="B15" s="61" t="str">
        <f t="shared" si="1"/>
        <v>04029</v>
      </c>
      <c r="C15" s="61">
        <f t="shared" si="2"/>
        <v>44742</v>
      </c>
      <c r="D15" s="56">
        <v>4</v>
      </c>
      <c r="E15" s="56" t="s">
        <v>1507</v>
      </c>
      <c r="F15" s="56" t="s">
        <v>1508</v>
      </c>
      <c r="G15" s="57" t="s">
        <v>263</v>
      </c>
      <c r="H15" s="57" t="s">
        <v>447</v>
      </c>
      <c r="I15" s="57" t="s">
        <v>776</v>
      </c>
      <c r="J15" s="57" t="s">
        <v>1501</v>
      </c>
      <c r="K15" s="57" t="s">
        <v>1509</v>
      </c>
      <c r="L15" s="57" t="s">
        <v>1503</v>
      </c>
      <c r="M15" s="57" t="s">
        <v>1503</v>
      </c>
      <c r="N15" s="300">
        <v>626</v>
      </c>
      <c r="O15" s="58" t="s">
        <v>1085</v>
      </c>
      <c r="P15" s="300">
        <v>18.189219</v>
      </c>
      <c r="Q15" s="300">
        <v>0</v>
      </c>
      <c r="R15" s="294">
        <v>1.95583</v>
      </c>
      <c r="S15" s="46"/>
      <c r="T15" s="46">
        <v>11386</v>
      </c>
      <c r="U15" s="46">
        <v>11386</v>
      </c>
      <c r="V15" s="308">
        <f>U15/'1-SB'!C$47</f>
        <v>0.03508393521828087</v>
      </c>
      <c r="W15" s="308">
        <v>6.052795206449194E-06</v>
      </c>
      <c r="X15" s="60" t="s">
        <v>763</v>
      </c>
    </row>
    <row r="16" spans="1:24" ht="15.75">
      <c r="A16" s="61" t="str">
        <f t="shared" si="0"/>
        <v>Expat Greece ASE UCITS ETF</v>
      </c>
      <c r="B16" s="61" t="str">
        <f t="shared" si="1"/>
        <v>04029</v>
      </c>
      <c r="C16" s="61">
        <f t="shared" si="2"/>
        <v>44742</v>
      </c>
      <c r="D16" s="56">
        <v>5</v>
      </c>
      <c r="E16" s="56" t="s">
        <v>1504</v>
      </c>
      <c r="F16" s="56" t="s">
        <v>1505</v>
      </c>
      <c r="G16" s="57" t="s">
        <v>263</v>
      </c>
      <c r="H16" s="57" t="s">
        <v>447</v>
      </c>
      <c r="I16" s="57" t="s">
        <v>776</v>
      </c>
      <c r="J16" s="57" t="s">
        <v>1501</v>
      </c>
      <c r="K16" s="57" t="s">
        <v>1506</v>
      </c>
      <c r="L16" s="57" t="s">
        <v>1503</v>
      </c>
      <c r="M16" s="57" t="s">
        <v>1503</v>
      </c>
      <c r="N16" s="300">
        <v>590</v>
      </c>
      <c r="O16" s="58" t="s">
        <v>1085</v>
      </c>
      <c r="P16" s="300">
        <v>12.263054100000002</v>
      </c>
      <c r="Q16" s="300">
        <v>0</v>
      </c>
      <c r="R16" s="294">
        <v>1.95583</v>
      </c>
      <c r="S16" s="46"/>
      <c r="T16" s="46">
        <v>7235</v>
      </c>
      <c r="U16" s="46">
        <v>7235</v>
      </c>
      <c r="V16" s="308">
        <f>U16/'1-SB'!C$47</f>
        <v>0.022293366529445115</v>
      </c>
      <c r="W16" s="308">
        <v>1.930406016571685E-06</v>
      </c>
      <c r="X16" s="60" t="s">
        <v>763</v>
      </c>
    </row>
    <row r="17" spans="1:24" ht="15.75">
      <c r="A17" s="61" t="str">
        <f t="shared" si="0"/>
        <v>Expat Greece ASE UCITS ETF</v>
      </c>
      <c r="B17" s="61" t="str">
        <f t="shared" si="1"/>
        <v>04029</v>
      </c>
      <c r="C17" s="61">
        <f t="shared" si="2"/>
        <v>44742</v>
      </c>
      <c r="D17" s="56">
        <v>6</v>
      </c>
      <c r="E17" s="56" t="s">
        <v>1567</v>
      </c>
      <c r="F17" s="56" t="s">
        <v>1568</v>
      </c>
      <c r="G17" s="57" t="s">
        <v>263</v>
      </c>
      <c r="H17" s="57" t="s">
        <v>447</v>
      </c>
      <c r="I17" s="57" t="s">
        <v>776</v>
      </c>
      <c r="J17" s="57" t="s">
        <v>1501</v>
      </c>
      <c r="K17" s="57" t="s">
        <v>1569</v>
      </c>
      <c r="L17" s="57" t="s">
        <v>1503</v>
      </c>
      <c r="M17" s="57" t="s">
        <v>1503</v>
      </c>
      <c r="N17" s="300">
        <v>400</v>
      </c>
      <c r="O17" s="58" t="s">
        <v>1085</v>
      </c>
      <c r="P17" s="300">
        <v>9.29997165</v>
      </c>
      <c r="Q17" s="300">
        <v>0</v>
      </c>
      <c r="R17" s="294">
        <v>1.95583</v>
      </c>
      <c r="S17" s="46"/>
      <c r="T17" s="46">
        <v>3720</v>
      </c>
      <c r="U17" s="46">
        <v>3720</v>
      </c>
      <c r="V17" s="308">
        <f>U17/'1-SB'!C$47</f>
        <v>0.011462518796065769</v>
      </c>
      <c r="W17" s="308">
        <v>4.436207885137706E-06</v>
      </c>
      <c r="X17" s="60" t="s">
        <v>763</v>
      </c>
    </row>
    <row r="18" spans="1:24" ht="15.75">
      <c r="A18" s="61" t="str">
        <f t="shared" si="0"/>
        <v>Expat Greece ASE UCITS ETF</v>
      </c>
      <c r="B18" s="61" t="str">
        <f t="shared" si="1"/>
        <v>04029</v>
      </c>
      <c r="C18" s="61">
        <f t="shared" si="2"/>
        <v>44742</v>
      </c>
      <c r="D18" s="56">
        <v>7</v>
      </c>
      <c r="E18" s="56" t="s">
        <v>1564</v>
      </c>
      <c r="F18" s="56" t="s">
        <v>1565</v>
      </c>
      <c r="G18" s="57" t="s">
        <v>263</v>
      </c>
      <c r="H18" s="57" t="s">
        <v>447</v>
      </c>
      <c r="I18" s="57" t="s">
        <v>776</v>
      </c>
      <c r="J18" s="57" t="s">
        <v>1501</v>
      </c>
      <c r="K18" s="57" t="s">
        <v>1566</v>
      </c>
      <c r="L18" s="57" t="s">
        <v>1503</v>
      </c>
      <c r="M18" s="57" t="s">
        <v>1503</v>
      </c>
      <c r="N18" s="300">
        <v>1733</v>
      </c>
      <c r="O18" s="58" t="s">
        <v>1085</v>
      </c>
      <c r="P18" s="300">
        <v>3.3601159400000005</v>
      </c>
      <c r="Q18" s="300">
        <v>0</v>
      </c>
      <c r="R18" s="294">
        <v>1.95583</v>
      </c>
      <c r="S18" s="46"/>
      <c r="T18" s="46">
        <v>5823</v>
      </c>
      <c r="U18" s="46">
        <v>5823</v>
      </c>
      <c r="V18" s="308">
        <f>U18/'1-SB'!C$47</f>
        <v>0.017942539502551334</v>
      </c>
      <c r="W18" s="308">
        <v>4.977138978248509E-06</v>
      </c>
      <c r="X18" s="60" t="s">
        <v>763</v>
      </c>
    </row>
    <row r="19" spans="1:24" ht="15.75">
      <c r="A19" s="61" t="str">
        <f t="shared" si="0"/>
        <v>Expat Greece ASE UCITS ETF</v>
      </c>
      <c r="B19" s="61" t="str">
        <f t="shared" si="1"/>
        <v>04029</v>
      </c>
      <c r="C19" s="61">
        <f t="shared" si="2"/>
        <v>44742</v>
      </c>
      <c r="D19" s="56">
        <v>8</v>
      </c>
      <c r="E19" s="56" t="s">
        <v>1555</v>
      </c>
      <c r="F19" s="56" t="s">
        <v>1556</v>
      </c>
      <c r="G19" s="57" t="s">
        <v>263</v>
      </c>
      <c r="H19" s="57" t="s">
        <v>447</v>
      </c>
      <c r="I19" s="57" t="s">
        <v>776</v>
      </c>
      <c r="J19" s="57" t="s">
        <v>1501</v>
      </c>
      <c r="K19" s="57" t="s">
        <v>1557</v>
      </c>
      <c r="L19" s="57" t="s">
        <v>1503</v>
      </c>
      <c r="M19" s="57" t="s">
        <v>1503</v>
      </c>
      <c r="N19" s="300">
        <v>395</v>
      </c>
      <c r="O19" s="58" t="s">
        <v>1085</v>
      </c>
      <c r="P19" s="300">
        <v>13.984184500000001</v>
      </c>
      <c r="Q19" s="300">
        <v>0</v>
      </c>
      <c r="R19" s="294">
        <v>1.95583</v>
      </c>
      <c r="S19" s="46"/>
      <c r="T19" s="46">
        <v>5524</v>
      </c>
      <c r="U19" s="46">
        <v>5524</v>
      </c>
      <c r="V19" s="308">
        <f>U19/'1-SB'!C$47</f>
        <v>0.017021224147706265</v>
      </c>
      <c r="W19" s="308">
        <v>3.7089201877934274E-06</v>
      </c>
      <c r="X19" s="60" t="s">
        <v>763</v>
      </c>
    </row>
    <row r="20" spans="1:24" ht="15.75">
      <c r="A20" s="61" t="str">
        <f t="shared" si="0"/>
        <v>Expat Greece ASE UCITS ETF</v>
      </c>
      <c r="B20" s="61" t="str">
        <f t="shared" si="1"/>
        <v>04029</v>
      </c>
      <c r="C20" s="61">
        <f t="shared" si="2"/>
        <v>44742</v>
      </c>
      <c r="D20" s="56">
        <v>9</v>
      </c>
      <c r="E20" s="56" t="s">
        <v>1558</v>
      </c>
      <c r="F20" s="56" t="s">
        <v>1559</v>
      </c>
      <c r="G20" s="57" t="s">
        <v>263</v>
      </c>
      <c r="H20" s="57" t="s">
        <v>447</v>
      </c>
      <c r="I20" s="57" t="s">
        <v>776</v>
      </c>
      <c r="J20" s="57" t="s">
        <v>1501</v>
      </c>
      <c r="K20" s="57" t="s">
        <v>1560</v>
      </c>
      <c r="L20" s="57" t="s">
        <v>1503</v>
      </c>
      <c r="M20" s="57" t="s">
        <v>1503</v>
      </c>
      <c r="N20" s="300">
        <v>6616</v>
      </c>
      <c r="O20" s="58" t="s">
        <v>1085</v>
      </c>
      <c r="P20" s="300">
        <v>1.8330038759999998</v>
      </c>
      <c r="Q20" s="300">
        <v>0</v>
      </c>
      <c r="R20" s="294">
        <v>1.95583</v>
      </c>
      <c r="S20" s="46"/>
      <c r="T20" s="46">
        <v>12127</v>
      </c>
      <c r="U20" s="46">
        <v>12127</v>
      </c>
      <c r="V20" s="308">
        <f>U20/'1-SB'!C$47</f>
        <v>0.037367195010723005</v>
      </c>
      <c r="W20" s="308">
        <v>5.29124555058114E-06</v>
      </c>
      <c r="X20" s="60" t="s">
        <v>763</v>
      </c>
    </row>
    <row r="21" spans="1:24" ht="15.75">
      <c r="A21" s="61" t="str">
        <f t="shared" si="0"/>
        <v>Expat Greece ASE UCITS ETF</v>
      </c>
      <c r="B21" s="61" t="str">
        <f t="shared" si="1"/>
        <v>04029</v>
      </c>
      <c r="C21" s="61">
        <f t="shared" si="2"/>
        <v>44742</v>
      </c>
      <c r="D21" s="56">
        <v>10</v>
      </c>
      <c r="E21" s="56" t="s">
        <v>1543</v>
      </c>
      <c r="F21" s="56" t="s">
        <v>1544</v>
      </c>
      <c r="G21" s="57" t="s">
        <v>263</v>
      </c>
      <c r="H21" s="57" t="s">
        <v>447</v>
      </c>
      <c r="I21" s="57" t="s">
        <v>776</v>
      </c>
      <c r="J21" s="57" t="s">
        <v>1501</v>
      </c>
      <c r="K21" s="57" t="s">
        <v>1545</v>
      </c>
      <c r="L21" s="57" t="s">
        <v>1503</v>
      </c>
      <c r="M21" s="57" t="s">
        <v>1503</v>
      </c>
      <c r="N21" s="300">
        <v>813</v>
      </c>
      <c r="O21" s="58" t="s">
        <v>1085</v>
      </c>
      <c r="P21" s="300">
        <v>10.952648</v>
      </c>
      <c r="Q21" s="300">
        <v>0</v>
      </c>
      <c r="R21" s="294">
        <v>1.95583</v>
      </c>
      <c r="S21" s="46"/>
      <c r="T21" s="46">
        <v>8905</v>
      </c>
      <c r="U21" s="46">
        <v>8905</v>
      </c>
      <c r="V21" s="308">
        <f>U21/'1-SB'!C$47</f>
        <v>0.027439174698646682</v>
      </c>
      <c r="W21" s="308">
        <v>4.600062867525856E-06</v>
      </c>
      <c r="X21" s="60" t="s">
        <v>763</v>
      </c>
    </row>
    <row r="22" spans="1:24" ht="15.75">
      <c r="A22" s="61" t="str">
        <f t="shared" si="0"/>
        <v>Expat Greece ASE UCITS ETF</v>
      </c>
      <c r="B22" s="61" t="str">
        <f t="shared" si="1"/>
        <v>04029</v>
      </c>
      <c r="C22" s="61">
        <f t="shared" si="2"/>
        <v>44742</v>
      </c>
      <c r="D22" s="56">
        <v>11</v>
      </c>
      <c r="E22" s="56" t="s">
        <v>1552</v>
      </c>
      <c r="F22" s="56" t="s">
        <v>1553</v>
      </c>
      <c r="G22" s="57" t="s">
        <v>263</v>
      </c>
      <c r="H22" s="57" t="s">
        <v>447</v>
      </c>
      <c r="I22" s="57" t="s">
        <v>776</v>
      </c>
      <c r="J22" s="57" t="s">
        <v>1501</v>
      </c>
      <c r="K22" s="57" t="s">
        <v>1554</v>
      </c>
      <c r="L22" s="57" t="s">
        <v>1503</v>
      </c>
      <c r="M22" s="57" t="s">
        <v>1503</v>
      </c>
      <c r="N22" s="300">
        <v>986</v>
      </c>
      <c r="O22" s="58" t="s">
        <v>1085</v>
      </c>
      <c r="P22" s="300">
        <v>3.64175546</v>
      </c>
      <c r="Q22" s="300">
        <v>0</v>
      </c>
      <c r="R22" s="294">
        <v>1.95583</v>
      </c>
      <c r="S22" s="46"/>
      <c r="T22" s="46">
        <v>3591</v>
      </c>
      <c r="U22" s="46">
        <v>3591</v>
      </c>
      <c r="V22" s="308">
        <f>U22/'1-SB'!C$47</f>
        <v>0.011065028224911875</v>
      </c>
      <c r="W22" s="308">
        <v>4.25E-06</v>
      </c>
      <c r="X22" s="60" t="s">
        <v>763</v>
      </c>
    </row>
    <row r="23" spans="1:24" ht="15.75">
      <c r="A23" s="61" t="str">
        <f t="shared" si="0"/>
        <v>Expat Greece ASE UCITS ETF</v>
      </c>
      <c r="B23" s="61" t="str">
        <f t="shared" si="1"/>
        <v>04029</v>
      </c>
      <c r="C23" s="61">
        <f t="shared" si="2"/>
        <v>44742</v>
      </c>
      <c r="D23" s="56">
        <v>12</v>
      </c>
      <c r="E23" s="56" t="s">
        <v>1561</v>
      </c>
      <c r="F23" s="56" t="s">
        <v>1562</v>
      </c>
      <c r="G23" s="57" t="s">
        <v>263</v>
      </c>
      <c r="H23" s="57" t="s">
        <v>447</v>
      </c>
      <c r="I23" s="57" t="s">
        <v>776</v>
      </c>
      <c r="J23" s="57" t="s">
        <v>1501</v>
      </c>
      <c r="K23" s="57" t="s">
        <v>1563</v>
      </c>
      <c r="L23" s="57" t="s">
        <v>1503</v>
      </c>
      <c r="M23" s="57" t="s">
        <v>1503</v>
      </c>
      <c r="N23" s="300">
        <v>513</v>
      </c>
      <c r="O23" s="58" t="s">
        <v>1085</v>
      </c>
      <c r="P23" s="300">
        <v>6.160864500000001</v>
      </c>
      <c r="Q23" s="300">
        <v>0</v>
      </c>
      <c r="R23" s="294">
        <v>1.95583</v>
      </c>
      <c r="S23" s="46"/>
      <c r="T23" s="46">
        <v>3161</v>
      </c>
      <c r="U23" s="46">
        <v>3161</v>
      </c>
      <c r="V23" s="308">
        <f>U23/'1-SB'!C$47</f>
        <v>0.009740059654398895</v>
      </c>
      <c r="W23" s="308">
        <v>8.500695963412209E-06</v>
      </c>
      <c r="X23" s="60" t="s">
        <v>763</v>
      </c>
    </row>
    <row r="24" spans="1:24" ht="15.75">
      <c r="A24" s="61" t="str">
        <f t="shared" si="0"/>
        <v>Expat Greece ASE UCITS ETF</v>
      </c>
      <c r="B24" s="61" t="str">
        <f t="shared" si="1"/>
        <v>04029</v>
      </c>
      <c r="C24" s="61">
        <f t="shared" si="2"/>
        <v>44742</v>
      </c>
      <c r="D24" s="56">
        <v>13</v>
      </c>
      <c r="E24" s="56" t="s">
        <v>1528</v>
      </c>
      <c r="F24" s="56" t="s">
        <v>1529</v>
      </c>
      <c r="G24" s="57" t="s">
        <v>263</v>
      </c>
      <c r="H24" s="57" t="s">
        <v>447</v>
      </c>
      <c r="I24" s="57" t="s">
        <v>776</v>
      </c>
      <c r="J24" s="57" t="s">
        <v>1501</v>
      </c>
      <c r="K24" s="57" t="s">
        <v>1530</v>
      </c>
      <c r="L24" s="57" t="s">
        <v>1503</v>
      </c>
      <c r="M24" s="57" t="s">
        <v>1503</v>
      </c>
      <c r="N24" s="300">
        <v>890</v>
      </c>
      <c r="O24" s="58" t="s">
        <v>1085</v>
      </c>
      <c r="P24" s="300">
        <v>32.4081031</v>
      </c>
      <c r="Q24" s="300">
        <v>0</v>
      </c>
      <c r="R24" s="294">
        <v>1.95583</v>
      </c>
      <c r="S24" s="46"/>
      <c r="T24" s="46">
        <v>28843</v>
      </c>
      <c r="U24" s="46">
        <v>28843</v>
      </c>
      <c r="V24" s="308">
        <f>U24/'1-SB'!C$47</f>
        <v>0.08887457785885079</v>
      </c>
      <c r="W24" s="308">
        <v>1.9861611078197866E-06</v>
      </c>
      <c r="X24" s="60" t="s">
        <v>763</v>
      </c>
    </row>
    <row r="25" spans="1:24" ht="15.75">
      <c r="A25" s="61" t="str">
        <f t="shared" si="0"/>
        <v>Expat Greece ASE UCITS ETF</v>
      </c>
      <c r="B25" s="61" t="str">
        <f t="shared" si="1"/>
        <v>04029</v>
      </c>
      <c r="C25" s="61">
        <f t="shared" si="2"/>
        <v>44742</v>
      </c>
      <c r="D25" s="56">
        <v>14</v>
      </c>
      <c r="E25" s="56" t="s">
        <v>1525</v>
      </c>
      <c r="F25" s="56" t="s">
        <v>1526</v>
      </c>
      <c r="G25" s="57" t="s">
        <v>263</v>
      </c>
      <c r="H25" s="57" t="s">
        <v>447</v>
      </c>
      <c r="I25" s="57" t="s">
        <v>776</v>
      </c>
      <c r="J25" s="57" t="s">
        <v>1501</v>
      </c>
      <c r="K25" s="57" t="s">
        <v>1527</v>
      </c>
      <c r="L25" s="57" t="s">
        <v>1503</v>
      </c>
      <c r="M25" s="57" t="s">
        <v>1503</v>
      </c>
      <c r="N25" s="300">
        <v>742</v>
      </c>
      <c r="O25" s="58" t="s">
        <v>1085</v>
      </c>
      <c r="P25" s="300">
        <v>40.7790555</v>
      </c>
      <c r="Q25" s="300">
        <v>0</v>
      </c>
      <c r="R25" s="294">
        <v>1.95583</v>
      </c>
      <c r="S25" s="46"/>
      <c r="T25" s="46">
        <v>30258</v>
      </c>
      <c r="U25" s="46">
        <v>30258</v>
      </c>
      <c r="V25" s="308">
        <f>U25/'1-SB'!C$47</f>
        <v>0.09323464885251559</v>
      </c>
      <c r="W25" s="308">
        <v>2.024986013132324E-06</v>
      </c>
      <c r="X25" s="60" t="s">
        <v>763</v>
      </c>
    </row>
    <row r="26" spans="1:24" ht="15.75">
      <c r="A26" s="61" t="str">
        <f t="shared" si="0"/>
        <v>Expat Greece ASE UCITS ETF</v>
      </c>
      <c r="B26" s="61" t="str">
        <f t="shared" si="1"/>
        <v>04029</v>
      </c>
      <c r="C26" s="61">
        <f t="shared" si="2"/>
        <v>44742</v>
      </c>
      <c r="D26" s="56">
        <v>15</v>
      </c>
      <c r="E26" s="56" t="s">
        <v>1516</v>
      </c>
      <c r="F26" s="56" t="s">
        <v>1517</v>
      </c>
      <c r="G26" s="57" t="s">
        <v>263</v>
      </c>
      <c r="H26" s="57" t="s">
        <v>447</v>
      </c>
      <c r="I26" s="57" t="s">
        <v>776</v>
      </c>
      <c r="J26" s="57" t="s">
        <v>1501</v>
      </c>
      <c r="K26" s="57" t="s">
        <v>1518</v>
      </c>
      <c r="L26" s="57" t="s">
        <v>1503</v>
      </c>
      <c r="M26" s="57" t="s">
        <v>1503</v>
      </c>
      <c r="N26" s="300">
        <v>7828</v>
      </c>
      <c r="O26" s="58" t="s">
        <v>1085</v>
      </c>
      <c r="P26" s="300">
        <v>1.649155856</v>
      </c>
      <c r="Q26" s="300">
        <v>0</v>
      </c>
      <c r="R26" s="294">
        <v>1.95583</v>
      </c>
      <c r="S26" s="46"/>
      <c r="T26" s="46">
        <v>12910</v>
      </c>
      <c r="U26" s="46">
        <v>12910</v>
      </c>
      <c r="V26" s="308">
        <f>U26/'1-SB'!C$47</f>
        <v>0.039779870337959426</v>
      </c>
      <c r="W26" s="308">
        <v>2.1104498300011095E-06</v>
      </c>
      <c r="X26" s="60" t="s">
        <v>763</v>
      </c>
    </row>
    <row r="27" spans="1:24" ht="15.75">
      <c r="A27" s="61" t="str">
        <f t="shared" si="0"/>
        <v>Expat Greece ASE UCITS ETF</v>
      </c>
      <c r="B27" s="61" t="str">
        <f t="shared" si="1"/>
        <v>04029</v>
      </c>
      <c r="C27" s="61">
        <f t="shared" si="2"/>
        <v>44742</v>
      </c>
      <c r="D27" s="56">
        <v>16</v>
      </c>
      <c r="E27" s="56" t="s">
        <v>1534</v>
      </c>
      <c r="F27" s="56" t="s">
        <v>1535</v>
      </c>
      <c r="G27" s="57" t="s">
        <v>263</v>
      </c>
      <c r="H27" s="57" t="s">
        <v>447</v>
      </c>
      <c r="I27" s="57" t="s">
        <v>776</v>
      </c>
      <c r="J27" s="57" t="s">
        <v>1501</v>
      </c>
      <c r="K27" s="57" t="s">
        <v>1536</v>
      </c>
      <c r="L27" s="57" t="s">
        <v>1503</v>
      </c>
      <c r="M27" s="57" t="s">
        <v>1503</v>
      </c>
      <c r="N27" s="300">
        <v>2210</v>
      </c>
      <c r="O27" s="58" t="s">
        <v>1085</v>
      </c>
      <c r="P27" s="300">
        <v>5.521308090000001</v>
      </c>
      <c r="Q27" s="300">
        <v>0</v>
      </c>
      <c r="R27" s="294">
        <v>1.95583</v>
      </c>
      <c r="S27" s="46"/>
      <c r="T27" s="46">
        <v>12202</v>
      </c>
      <c r="U27" s="46">
        <v>12202</v>
      </c>
      <c r="V27" s="308">
        <f>U27/'1-SB'!C$47</f>
        <v>0.03759829417999852</v>
      </c>
      <c r="W27" s="308">
        <v>2.4160526834521564E-06</v>
      </c>
      <c r="X27" s="60" t="s">
        <v>763</v>
      </c>
    </row>
    <row r="28" spans="1:24" ht="15.75">
      <c r="A28" s="61" t="str">
        <f t="shared" si="0"/>
        <v>Expat Greece ASE UCITS ETF</v>
      </c>
      <c r="B28" s="61" t="str">
        <f t="shared" si="1"/>
        <v>04029</v>
      </c>
      <c r="C28" s="61">
        <f t="shared" si="2"/>
        <v>44742</v>
      </c>
      <c r="D28" s="56">
        <v>17</v>
      </c>
      <c r="E28" s="56" t="s">
        <v>1519</v>
      </c>
      <c r="F28" s="56" t="s">
        <v>1520</v>
      </c>
      <c r="G28" s="57" t="s">
        <v>263</v>
      </c>
      <c r="H28" s="57" t="s">
        <v>447</v>
      </c>
      <c r="I28" s="57" t="s">
        <v>776</v>
      </c>
      <c r="J28" s="57" t="s">
        <v>1501</v>
      </c>
      <c r="K28" s="57" t="s">
        <v>1521</v>
      </c>
      <c r="L28" s="57" t="s">
        <v>1503</v>
      </c>
      <c r="M28" s="57" t="s">
        <v>1503</v>
      </c>
      <c r="N28" s="300">
        <v>515</v>
      </c>
      <c r="O28" s="58" t="s">
        <v>1085</v>
      </c>
      <c r="P28" s="300">
        <v>27.1078038</v>
      </c>
      <c r="Q28" s="300">
        <v>0</v>
      </c>
      <c r="R28" s="294">
        <v>1.95583</v>
      </c>
      <c r="S28" s="46"/>
      <c r="T28" s="46">
        <v>13960</v>
      </c>
      <c r="U28" s="46">
        <v>13960</v>
      </c>
      <c r="V28" s="308">
        <f>U28/'1-SB'!C$47</f>
        <v>0.0430152587078167</v>
      </c>
      <c r="W28" s="308">
        <v>3.785101515577431E-06</v>
      </c>
      <c r="X28" s="60" t="s">
        <v>763</v>
      </c>
    </row>
    <row r="29" spans="1:24" ht="15.75">
      <c r="A29" s="61" t="str">
        <f t="shared" si="0"/>
        <v>Expat Greece ASE UCITS ETF</v>
      </c>
      <c r="B29" s="61" t="str">
        <f t="shared" si="1"/>
        <v>04029</v>
      </c>
      <c r="C29" s="61">
        <f t="shared" si="2"/>
        <v>44742</v>
      </c>
      <c r="D29" s="56">
        <v>18</v>
      </c>
      <c r="E29" s="56" t="s">
        <v>1540</v>
      </c>
      <c r="F29" s="56" t="s">
        <v>1541</v>
      </c>
      <c r="G29" s="57" t="s">
        <v>263</v>
      </c>
      <c r="H29" s="57" t="s">
        <v>447</v>
      </c>
      <c r="I29" s="57" t="s">
        <v>776</v>
      </c>
      <c r="J29" s="57" t="s">
        <v>1501</v>
      </c>
      <c r="K29" s="57" t="s">
        <v>1542</v>
      </c>
      <c r="L29" s="57" t="s">
        <v>1503</v>
      </c>
      <c r="M29" s="57" t="s">
        <v>1503</v>
      </c>
      <c r="N29" s="300">
        <v>537</v>
      </c>
      <c r="O29" s="58" t="s">
        <v>1085</v>
      </c>
      <c r="P29" s="300">
        <v>26.6970795</v>
      </c>
      <c r="Q29" s="300">
        <v>0</v>
      </c>
      <c r="R29" s="294">
        <v>1.95583</v>
      </c>
      <c r="S29" s="46"/>
      <c r="T29" s="46">
        <v>14336</v>
      </c>
      <c r="U29" s="46">
        <v>14336</v>
      </c>
      <c r="V29" s="308">
        <f>U29/'1-SB'!C$47</f>
        <v>0.0441738358764513</v>
      </c>
      <c r="W29" s="308">
        <v>1.5218660394734585E-06</v>
      </c>
      <c r="X29" s="60" t="s">
        <v>763</v>
      </c>
    </row>
    <row r="30" spans="1:24" ht="15.75">
      <c r="A30" s="61" t="str">
        <f t="shared" si="0"/>
        <v>Expat Greece ASE UCITS ETF</v>
      </c>
      <c r="B30" s="61" t="str">
        <f t="shared" si="1"/>
        <v>04029</v>
      </c>
      <c r="C30" s="61">
        <f t="shared" si="2"/>
        <v>44742</v>
      </c>
      <c r="D30" s="56">
        <v>19</v>
      </c>
      <c r="E30" s="56" t="s">
        <v>1531</v>
      </c>
      <c r="F30" s="56" t="s">
        <v>1532</v>
      </c>
      <c r="G30" s="57" t="s">
        <v>263</v>
      </c>
      <c r="H30" s="57" t="s">
        <v>447</v>
      </c>
      <c r="I30" s="57" t="s">
        <v>776</v>
      </c>
      <c r="J30" s="57" t="s">
        <v>1501</v>
      </c>
      <c r="K30" s="57" t="s">
        <v>1533</v>
      </c>
      <c r="L30" s="57" t="s">
        <v>1503</v>
      </c>
      <c r="M30" s="57" t="s">
        <v>1503</v>
      </c>
      <c r="N30" s="300">
        <v>468</v>
      </c>
      <c r="O30" s="58" t="s">
        <v>1085</v>
      </c>
      <c r="P30" s="300">
        <v>27.38162</v>
      </c>
      <c r="Q30" s="300">
        <v>0</v>
      </c>
      <c r="R30" s="294">
        <v>1.95583</v>
      </c>
      <c r="S30" s="46"/>
      <c r="T30" s="46">
        <v>12815</v>
      </c>
      <c r="U30" s="46">
        <v>12815</v>
      </c>
      <c r="V30" s="308">
        <f>U30/'1-SB'!C$47</f>
        <v>0.03948714472354377</v>
      </c>
      <c r="W30" s="308">
        <v>3.2752200816676126E-06</v>
      </c>
      <c r="X30" s="60" t="s">
        <v>763</v>
      </c>
    </row>
    <row r="31" spans="1:24" ht="15.75">
      <c r="A31" s="61" t="str">
        <f t="shared" si="0"/>
        <v>Expat Greece ASE UCITS ETF</v>
      </c>
      <c r="B31" s="61" t="str">
        <f t="shared" si="1"/>
        <v>04029</v>
      </c>
      <c r="C31" s="61">
        <f t="shared" si="2"/>
        <v>44742</v>
      </c>
      <c r="D31" s="56">
        <v>20</v>
      </c>
      <c r="E31" s="56" t="s">
        <v>1546</v>
      </c>
      <c r="F31" s="56" t="s">
        <v>1547</v>
      </c>
      <c r="G31" s="57" t="s">
        <v>263</v>
      </c>
      <c r="H31" s="57" t="s">
        <v>447</v>
      </c>
      <c r="I31" s="57" t="s">
        <v>776</v>
      </c>
      <c r="J31" s="57" t="s">
        <v>1501</v>
      </c>
      <c r="K31" s="57" t="s">
        <v>1548</v>
      </c>
      <c r="L31" s="57" t="s">
        <v>1503</v>
      </c>
      <c r="M31" s="57" t="s">
        <v>1503</v>
      </c>
      <c r="N31" s="300">
        <v>414</v>
      </c>
      <c r="O31" s="58" t="s">
        <v>1085</v>
      </c>
      <c r="P31" s="300">
        <v>33.5620428</v>
      </c>
      <c r="Q31" s="300">
        <v>0</v>
      </c>
      <c r="R31" s="294">
        <v>1.95583</v>
      </c>
      <c r="S31" s="46"/>
      <c r="T31" s="46">
        <v>13895</v>
      </c>
      <c r="U31" s="46">
        <v>13895</v>
      </c>
      <c r="V31" s="308">
        <f>U31/'1-SB'!C$47</f>
        <v>0.04281497276111125</v>
      </c>
      <c r="W31" s="308">
        <v>3.573429531667534E-06</v>
      </c>
      <c r="X31" s="60" t="s">
        <v>763</v>
      </c>
    </row>
    <row r="32" spans="1:24" ht="15.75">
      <c r="A32" s="61" t="str">
        <f t="shared" si="0"/>
        <v>Expat Greece ASE UCITS ETF</v>
      </c>
      <c r="B32" s="61" t="str">
        <f t="shared" si="1"/>
        <v>04029</v>
      </c>
      <c r="C32" s="61">
        <f t="shared" si="2"/>
        <v>44742</v>
      </c>
      <c r="D32" s="56">
        <v>21</v>
      </c>
      <c r="E32" s="56" t="s">
        <v>1499</v>
      </c>
      <c r="F32" s="56" t="s">
        <v>1500</v>
      </c>
      <c r="G32" s="57" t="s">
        <v>263</v>
      </c>
      <c r="H32" s="57" t="s">
        <v>447</v>
      </c>
      <c r="I32" s="57" t="s">
        <v>776</v>
      </c>
      <c r="J32" s="57" t="s">
        <v>1501</v>
      </c>
      <c r="K32" s="57" t="s">
        <v>1502</v>
      </c>
      <c r="L32" s="57" t="s">
        <v>1503</v>
      </c>
      <c r="M32" s="57" t="s">
        <v>1503</v>
      </c>
      <c r="N32" s="300">
        <v>417</v>
      </c>
      <c r="O32" s="58" t="s">
        <v>1085</v>
      </c>
      <c r="P32" s="300">
        <v>34.5203995</v>
      </c>
      <c r="Q32" s="300">
        <v>0</v>
      </c>
      <c r="R32" s="294">
        <v>1.95583</v>
      </c>
      <c r="S32" s="46"/>
      <c r="T32" s="46">
        <v>14395</v>
      </c>
      <c r="U32" s="46">
        <v>14395</v>
      </c>
      <c r="V32" s="308">
        <f>U32/'1-SB'!C$47</f>
        <v>0.044355633889614714</v>
      </c>
      <c r="W32" s="308">
        <v>3.7641161124208793E-06</v>
      </c>
      <c r="X32" s="60" t="s">
        <v>763</v>
      </c>
    </row>
    <row r="33" spans="1:24" ht="15.75">
      <c r="A33" s="61" t="str">
        <f t="shared" si="0"/>
        <v>Expat Greece ASE UCITS ETF</v>
      </c>
      <c r="B33" s="61" t="str">
        <f t="shared" si="1"/>
        <v>04029</v>
      </c>
      <c r="C33" s="61">
        <f t="shared" si="2"/>
        <v>44742</v>
      </c>
      <c r="D33" s="56">
        <v>22</v>
      </c>
      <c r="E33" s="56" t="s">
        <v>1510</v>
      </c>
      <c r="F33" s="56" t="s">
        <v>1511</v>
      </c>
      <c r="G33" s="57" t="s">
        <v>263</v>
      </c>
      <c r="H33" s="57" t="s">
        <v>447</v>
      </c>
      <c r="I33" s="57" t="s">
        <v>776</v>
      </c>
      <c r="J33" s="57" t="s">
        <v>1501</v>
      </c>
      <c r="K33" s="57" t="s">
        <v>1512</v>
      </c>
      <c r="L33" s="57" t="s">
        <v>1503</v>
      </c>
      <c r="M33" s="57" t="s">
        <v>1503</v>
      </c>
      <c r="N33" s="300">
        <v>1332</v>
      </c>
      <c r="O33" s="58" t="s">
        <v>1085</v>
      </c>
      <c r="P33" s="300">
        <v>10.258328350000001</v>
      </c>
      <c r="Q33" s="300">
        <v>0</v>
      </c>
      <c r="R33" s="294">
        <v>1.95583</v>
      </c>
      <c r="S33" s="46"/>
      <c r="T33" s="46">
        <v>13664</v>
      </c>
      <c r="U33" s="46">
        <v>13664</v>
      </c>
      <c r="V33" s="308">
        <f>U33/'1-SB'!C$47</f>
        <v>0.04210318731974265</v>
      </c>
      <c r="W33" s="308">
        <v>3.486910994764398E-06</v>
      </c>
      <c r="X33" s="60" t="s">
        <v>763</v>
      </c>
    </row>
    <row r="34" spans="1:24" ht="15.75">
      <c r="A34" s="61" t="str">
        <f t="shared" si="0"/>
        <v>Expat Greece ASE UCITS ETF</v>
      </c>
      <c r="B34" s="61" t="str">
        <f t="shared" si="1"/>
        <v>04029</v>
      </c>
      <c r="C34" s="61">
        <f t="shared" si="2"/>
        <v>44742</v>
      </c>
      <c r="D34" s="56">
        <v>23</v>
      </c>
      <c r="E34" s="56" t="s">
        <v>1549</v>
      </c>
      <c r="F34" s="56" t="s">
        <v>1550</v>
      </c>
      <c r="G34" s="57" t="s">
        <v>263</v>
      </c>
      <c r="H34" s="57" t="s">
        <v>447</v>
      </c>
      <c r="I34" s="57" t="s">
        <v>776</v>
      </c>
      <c r="J34" s="57" t="s">
        <v>1501</v>
      </c>
      <c r="K34" s="57" t="s">
        <v>1551</v>
      </c>
      <c r="L34" s="57" t="s">
        <v>1503</v>
      </c>
      <c r="M34" s="57" t="s">
        <v>1503</v>
      </c>
      <c r="N34" s="300">
        <v>274</v>
      </c>
      <c r="O34" s="58" t="s">
        <v>1085</v>
      </c>
      <c r="P34" s="300">
        <v>12.908478</v>
      </c>
      <c r="Q34" s="300">
        <v>0</v>
      </c>
      <c r="R34" s="294">
        <v>1.95583</v>
      </c>
      <c r="S34" s="46"/>
      <c r="T34" s="46">
        <v>3537</v>
      </c>
      <c r="U34" s="46">
        <v>3537</v>
      </c>
      <c r="V34" s="308">
        <f>U34/'1-SB'!C$47</f>
        <v>0.0108986368230335</v>
      </c>
      <c r="W34" s="308">
        <v>3.921148620634367E-06</v>
      </c>
      <c r="X34" s="60" t="s">
        <v>763</v>
      </c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257674</v>
      </c>
      <c r="V212" s="633">
        <f>SUM(V12:V211)</f>
        <v>0.7939766312520028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257674</v>
      </c>
      <c r="V264" s="645">
        <f>V212+V263</f>
        <v>0.7939766312520028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2022-07-04T14:05:50Z</cp:lastPrinted>
  <dcterms:created xsi:type="dcterms:W3CDTF">2004-03-04T10:58:58Z</dcterms:created>
  <dcterms:modified xsi:type="dcterms:W3CDTF">2022-07-26T10:20:40Z</dcterms:modified>
  <cp:category/>
  <cp:version/>
  <cp:contentType/>
  <cp:contentStatus/>
</cp:coreProperties>
</file>