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<sst xmlns="http://schemas.openxmlformats.org/spreadsheetml/2006/main" count="3358" uniqueCount="1556">
  <si>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</si>
  <si>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</si>
  <si>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</si>
  <si>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</si>
  <si>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</si>
  <si>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</si>
  <si>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</si>
  <si>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</si>
  <si>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</si>
  <si>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</si>
  <si>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</si>
  <si>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</si>
  <si>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</si>
  <si>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</si>
  <si>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</si>
  <si>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</si>
  <si>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</si>
  <si>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</si>
  <si>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</si>
  <si>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</si>
  <si>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</si>
  <si>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</si>
  <si>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</si>
  <si>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</si>
  <si>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</si>
  <si>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</si>
  <si>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</si>
  <si>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</si>
  <si>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</si>
  <si>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</si>
  <si>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</si>
  <si>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</si>
  <si>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</si>
  <si>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</si>
  <si>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</si>
  <si>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</si>
  <si>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</si>
  <si>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</si>
  <si>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</si>
  <si>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</si>
  <si>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</si>
  <si>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</si>
  <si>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</si>
  <si>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</si>
  <si>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</si>
  <si>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</si>
  <si>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</si>
  <si>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</si>
  <si>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</si>
  <si>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</si>
  <si>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</si>
  <si>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</si>
  <si>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</si>
  <si>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</si>
  <si>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</si>
  <si>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</si>
  <si>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</si>
  <si>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</si>
  <si>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</si>
  <si>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</si>
  <si>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</si>
  <si>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</si>
  <si>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</si>
  <si>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</si>
  <si>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</si>
  <si>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</si>
  <si>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</si>
  <si>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</si>
  <si>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</si>
  <si>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</si>
  <si>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</si>
  <si>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</si>
  <si>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</si>
  <si>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</si>
  <si>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</si>
  <si>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</si>
  <si>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</si>
  <si>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</si>
  <si>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</si>
  <si>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</si>
  <si>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</si>
  <si>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</si>
  <si>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</si>
  <si>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</si>
  <si>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</si>
  <si>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</si>
  <si>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</si>
  <si>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</si>
  <si>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</si>
  <si>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</si>
  <si>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</si>
  <si>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</si>
  <si>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</si>
  <si>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</si>
  <si>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</si>
  <si>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</si>
  <si>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</si>
  <si>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</si>
  <si>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</si>
  <si>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</si>
  <si>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</si>
  <si>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</si>
  <si>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</si>
  <si>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</si>
  <si>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</si>
  <si>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</si>
  <si>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</si>
  <si>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</si>
  <si>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</si>
  <si>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</si>
  <si>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</si>
  <si>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</si>
  <si>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</si>
  <si>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</si>
  <si>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</si>
  <si>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</si>
  <si>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</si>
  <si>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</si>
  <si>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</si>
  <si>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</si>
  <si>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</si>
  <si>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</si>
  <si>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</si>
  <si>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</si>
  <si>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</si>
  <si>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</si>
  <si>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</si>
  <si>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</si>
  <si>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</si>
  <si>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</si>
  <si>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</si>
  <si>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</si>
  <si>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</si>
  <si>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</si>
  <si>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</si>
  <si>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</si>
  <si>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</si>
  <si>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</si>
  <si>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</si>
  <si>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</si>
  <si>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</si>
  <si>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</si>
  <si>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</si>
  <si>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</si>
  <si>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</si>
  <si>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</si>
  <si>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</si>
  <si>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</si>
  <si>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</si>
  <si>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</si>
  <si>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</si>
  <si>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</si>
  <si>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</si>
  <si>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</si>
  <si>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</si>
  <si>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</si>
  <si>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</si>
  <si>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</si>
  <si>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</si>
  <si>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</si>
  <si>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</si>
  <si>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</si>
  <si>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</si>
  <si>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</si>
  <si>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</si>
  <si>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</si>
  <si>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</si>
  <si>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</si>
  <si>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</si>
  <si>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</si>
  <si>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</si>
  <si>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</si>
  <si>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</si>
  <si>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</si>
  <si>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</si>
  <si>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</si>
  <si>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</si>
  <si>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</si>
  <si>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</si>
  <si>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</si>
  <si>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</si>
  <si>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</si>
  <si>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</si>
  <si>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</si>
  <si>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</si>
  <si>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</si>
  <si>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</si>
  <si>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</si>
  <si>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</si>
  <si>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</si>
  <si>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</si>
  <si>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</si>
  <si>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</si>
  <si>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</si>
  <si>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</si>
  <si>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</si>
  <si>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</si>
  <si>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</si>
  <si>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</si>
  <si>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</si>
  <si>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</si>
  <si>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</si>
  <si>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</si>
  <si>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</si>
  <si>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</si>
  <si>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</si>
  <si>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</si>
  <si>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</si>
  <si>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</si>
  <si>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</si>
  <si>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</si>
  <si>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</si>
  <si>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</si>
  <si>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</si>
  <si>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</si>
  <si>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</si>
  <si>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</si>
  <si>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</si>
  <si>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</si>
  <si>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</si>
  <si>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</si>
  <si>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</si>
  <si>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</si>
  <si>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</si>
  <si>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</si>
  <si>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</si>
  <si>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</si>
  <si>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</si>
  <si>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</si>
  <si>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</si>
  <si>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</si>
  <si>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</si>
  <si>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</si>
  <si>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</si>
  <si>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</si>
  <si>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</si>
  <si>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</si>
  <si>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</si>
  <si>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</si>
  <si>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</si>
  <si>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</si>
  <si>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</si>
  <si>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</si>
  <si>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</si>
  <si>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</si>
  <si>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</si>
  <si>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</si>
  <si>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</si>
  <si>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</si>
  <si>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</si>
  <si>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</si>
  <si>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</si>
  <si>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</si>
  <si>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</si>
  <si>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</si>
  <si>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</si>
  <si>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</si>
  <si>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</si>
  <si>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</si>
  <si>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</si>
  <si>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</si>
  <si>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</si>
  <si>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</si>
  <si>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</si>
  <si>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</si>
  <si>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</si>
  <si>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</si>
  <si>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</si>
  <si>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</si>
  <si>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</si>
  <si>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</si>
  <si>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</si>
  <si>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</si>
  <si>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</si>
  <si>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</si>
  <si>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</si>
  <si>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</si>
  <si>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</si>
  <si>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</si>
  <si>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</si>
  <si>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</si>
  <si>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</si>
  <si>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</si>
  <si>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</si>
  <si>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</si>
  <si>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</si>
  <si>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</si>
  <si>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</si>
  <si>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</si>
  <si>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</si>
  <si>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</si>
  <si>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</si>
  <si>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</si>
  <si>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</si>
  <si>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</si>
  <si>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</si>
  <si>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</si>
  <si>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</si>
  <si>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</si>
  <si>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</si>
  <si>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</si>
  <si>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</si>
  <si>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</si>
  <si>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</si>
  <si>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</si>
  <si>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</si>
  <si>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</si>
  <si>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</si>
  <si>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</si>
  <si>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</si>
  <si>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</si>
  <si>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</si>
  <si>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</si>
  <si>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</si>
  <si>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</si>
  <si>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</si>
  <si>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</si>
  <si>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</si>
  <si>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</si>
  <si>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</si>
  <si>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</si>
  <si>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</si>
  <si>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</si>
  <si>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</si>
  <si>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</si>
  <si>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</si>
  <si>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</si>
  <si>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</si>
  <si>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</si>
  <si>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</si>
  <si>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</si>
  <si>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</si>
  <si>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</si>
  <si>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</si>
  <si>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</si>
  <si>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</si>
  <si>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</si>
  <si>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</si>
  <si>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</si>
  <si>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</si>
  <si>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</si>
  <si>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</si>
  <si>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</si>
  <si>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</si>
  <si>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</si>
  <si>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</si>
  <si>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</si>
  <si>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</si>
  <si>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</si>
  <si>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</si>
  <si>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</si>
  <si>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</si>
  <si>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</si>
  <si>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</si>
  <si>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</si>
  <si>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</si>
  <si>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</si>
  <si>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</si>
  <si>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</si>
  <si>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</si>
  <si>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</si>
  <si>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</si>
  <si>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</si>
  <si>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</si>
  <si>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</si>
  <si>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</si>
  <si>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</si>
  <si>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</si>
  <si>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</si>
  <si>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</si>
  <si>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</si>
  <si>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</si>
  <si>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</si>
  <si>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</si>
  <si>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</si>
  <si>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</si>
  <si>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</si>
  <si>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</si>
  <si>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</si>
  <si>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</si>
  <si>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</si>
  <si>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</si>
  <si>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</si>
  <si>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</si>
  <si>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</si>
  <si>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</si>
  <si>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</si>
  <si>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</si>
  <si>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</si>
  <si>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</si>
  <si>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</si>
  <si>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</si>
  <si>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</si>
  <si>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</si>
  <si>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</si>
  <si>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</si>
  <si>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</si>
  <si>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</si>
  <si>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</si>
  <si>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</si>
  <si>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</si>
  <si>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</si>
  <si>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</si>
  <si>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</si>
  <si>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</si>
  <si>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</si>
  <si>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</si>
  <si>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</si>
  <si>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</si>
  <si>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</si>
  <si>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</si>
  <si>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</si>
  <si>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</si>
  <si>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</si>
  <si>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</si>
  <si>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</si>
  <si>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</si>
  <si>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</si>
  <si>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</si>
  <si>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</si>
  <si>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</si>
  <si>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</si>
  <si>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</si>
  <si>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</si>
  <si>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</si>
  <si>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</si>
  <si>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</si>
  <si>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</si>
  <si>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</si>
  <si>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</si>
  <si>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</si>
  <si>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</si>
  <si>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</si>
  <si>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</si>
  <si>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</si>
  <si>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</si>
  <si>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</si>
  <si>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</si>
  <si>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</si>
  <si>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</si>
  <si>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</si>
  <si>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</si>
  <si>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</si>
  <si>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</si>
  <si>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</si>
  <si>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</si>
  <si>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</si>
  <si>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</si>
  <si>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</si>
  <si>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</si>
  <si>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</si>
  <si>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</si>
  <si>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</si>
  <si>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</si>
  <si>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</si>
  <si>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</si>
  <si>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</si>
  <si>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</si>
  <si>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</si>
  <si>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</si>
  <si>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</si>
  <si>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</si>
  <si>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</si>
  <si>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</si>
  <si>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</si>
  <si>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</si>
  <si>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</si>
  <si>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</si>
  <si>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</si>
  <si>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</si>
  <si>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</si>
  <si>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</si>
  <si>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</si>
  <si>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</si>
  <si>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</si>
  <si>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</si>
  <si>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</si>
  <si>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</si>
  <si>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</si>
  <si>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</si>
  <si>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</si>
  <si>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</si>
  <si>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</si>
  <si>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</si>
  <si>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</si>
  <si>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</si>
  <si>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</si>
  <si>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</si>
  <si>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</si>
  <si>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</si>
  <si>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</si>
  <si>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</si>
  <si>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</si>
  <si>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</si>
  <si>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</si>
  <si>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</si>
  <si>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</si>
  <si>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</si>
  <si>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</si>
  <si>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</si>
  <si>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</si>
  <si>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</si>
  <si>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</si>
  <si>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</si>
  <si>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</si>
  <si>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</si>
  <si>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</si>
  <si>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</si>
  <si>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</si>
  <si>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</si>
  <si>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</si>
  <si>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</si>
  <si>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</si>
  <si>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</si>
  <si>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</si>
  <si>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</si>
  <si>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</si>
  <si>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</si>
  <si>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</si>
  <si>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</si>
  <si>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</si>
  <si>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</si>
  <si>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</si>
  <si>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</si>
  <si>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</si>
  <si>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</si>
  <si>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</si>
  <si>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</si>
  <si>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</si>
  <si>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</si>
  <si>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</si>
  <si>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</si>
  <si>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</si>
  <si>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</si>
  <si>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</si>
  <si>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</si>
  <si>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</si>
  <si>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</si>
  <si>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</si>
  <si>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</si>
  <si>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</si>
  <si>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</si>
  <si>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</si>
  <si>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</si>
  <si>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</si>
  <si>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</si>
  <si>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</si>
  <si>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</si>
  <si>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</si>
  <si>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</si>
  <si>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</si>
  <si>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</si>
  <si>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</si>
  <si>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</si>
  <si>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</si>
  <si>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</si>
  <si>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</si>
  <si>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</si>
  <si>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</si>
  <si>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</si>
  <si>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</si>
  <si>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</si>
  <si>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</si>
  <si>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</si>
  <si>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</si>
  <si>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</si>
  <si>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</si>
  <si>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</si>
  <si>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</si>
  <si>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</si>
  <si>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</si>
  <si>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</si>
  <si>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</si>
  <si>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</si>
  <si>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</si>
  <si>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</si>
  <si>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</si>
  <si>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</si>
  <si>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</si>
  <si>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</si>
  <si>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</si>
  <si>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</si>
  <si>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</si>
  <si>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</si>
  <si>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</si>
  <si>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</si>
  <si>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</si>
  <si>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</si>
  <si>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</si>
  <si>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</si>
  <si>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</si>
  <si>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</si>
  <si>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</si>
  <si>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</si>
  <si>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</si>
  <si>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</si>
  <si>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</si>
  <si>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</si>
  <si>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</si>
  <si>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</si>
  <si>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</si>
  <si>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</si>
  <si>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</si>
  <si>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</si>
  <si>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</si>
  <si>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</si>
  <si>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</si>
  <si>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</si>
  <si>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</si>
  <si>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</si>
  <si>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</si>
  <si>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</si>
  <si>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</si>
  <si>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</si>
  <si>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</si>
  <si>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</si>
  <si>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</si>
  <si>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</si>
  <si>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</si>
  <si>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</si>
  <si>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</si>
  <si>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</si>
  <si>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</si>
  <si>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</si>
  <si>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</si>
  <si>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</si>
  <si>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</si>
  <si>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</si>
  <si>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</si>
  <si>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</si>
  <si>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</si>
  <si>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</si>
  <si>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</si>
  <si>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</si>
  <si>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</si>
  <si>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</si>
  <si>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</si>
  <si>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</si>
  <si>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</si>
  <si>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</si>
  <si>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</si>
  <si>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</si>
  <si>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</si>
  <si>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</si>
  <si>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</si>
  <si>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</si>
  <si>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</si>
  <si>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</si>
  <si>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</si>
  <si>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</si>
  <si>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</si>
  <si>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</si>
  <si>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</si>
  <si>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</si>
  <si>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</si>
  <si>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</si>
  <si>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</si>
  <si>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</si>
  <si>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</si>
  <si>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</si>
  <si>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</si>
  <si>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</si>
  <si>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</si>
  <si>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</si>
  <si>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</si>
  <si>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</si>
  <si>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</si>
  <si>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</si>
  <si>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</si>
  <si>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</si>
  <si>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</si>
  <si>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</si>
  <si>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</si>
  <si>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</si>
  <si>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</si>
  <si>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</si>
  <si>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</si>
  <si>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</si>
  <si>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</si>
  <si>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</si>
  <si>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</si>
  <si>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</si>
  <si>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</si>
  <si>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</si>
  <si>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</si>
  <si>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</si>
  <si>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</si>
  <si>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</si>
  <si>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</si>
  <si>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</si>
  <si>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</si>
  <si>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</si>
  <si>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</si>
  <si>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</si>
  <si>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</si>
  <si>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</si>
  <si>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</si>
  <si>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</si>
  <si>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</si>
  <si>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</si>
  <si>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</si>
  <si>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</si>
  <si>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</si>
  <si>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</si>
  <si>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</si>
  <si>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</si>
  <si>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</si>
  <si>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</si>
  <si>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</si>
  <si>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</si>
  <si>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</si>
  <si>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</si>
  <si>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</si>
  <si>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</si>
  <si>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</si>
  <si>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</si>
  <si>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</si>
  <si>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</si>
  <si>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</si>
  <si>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</si>
  <si>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</si>
  <si>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</si>
  <si>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</si>
  <si>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</si>
  <si>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</si>
  <si>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</si>
  <si>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</si>
  <si>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</si>
  <si>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</si>
  <si>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</si>
  <si>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</si>
  <si>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</si>
  <si>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</si>
  <si>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</si>
  <si>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</si>
  <si>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</si>
  <si>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</si>
  <si>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</si>
  <si>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</si>
  <si>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</si>
  <si>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</si>
  <si>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</si>
  <si>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</si>
  <si>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</si>
  <si>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</si>
  <si>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</si>
  <si>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</si>
  <si>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</si>
  <si>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</si>
  <si>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</si>
  <si>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</si>
  <si>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</si>
  <si>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</si>
  <si>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</si>
  <si>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</si>
  <si>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</si>
  <si>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</si>
  <si>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</si>
  <si>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</si>
  <si>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</si>
  <si>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</si>
  <si>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</si>
  <si>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</si>
  <si>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</si>
  <si>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</si>
  <si>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</si>
  <si>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</si>
  <si>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</si>
  <si>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</si>
  <si>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</si>
  <si>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</si>
  <si>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</si>
  <si>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</si>
  <si>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</si>
  <si>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</si>
  <si>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</si>
  <si>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</si>
  <si>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</si>
  <si>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</si>
  <si>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</si>
  <si>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</si>
  <si>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</si>
  <si>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</si>
  <si>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</si>
  <si>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</si>
  <si>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</si>
  <si>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</si>
  <si>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</si>
  <si>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</si>
  <si>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</si>
  <si>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</si>
  <si>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</si>
  <si>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</si>
  <si>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</si>
  <si>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</si>
  <si>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</si>
  <si>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</si>
  <si>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</si>
  <si>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</si>
  <si>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</si>
  <si>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</si>
  <si>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</si>
  <si>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</si>
  <si>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</si>
  <si>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</si>
  <si>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</si>
  <si>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</si>
  <si>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</si>
  <si>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</si>
  <si>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</si>
  <si>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</si>
  <si>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</si>
  <si>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</si>
  <si>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</si>
  <si>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</si>
  <si>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</si>
  <si>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</si>
  <si>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</si>
  <si>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</si>
  <si>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</si>
  <si>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</si>
  <si>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</si>
  <si>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</si>
  <si>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</si>
  <si>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</si>
  <si>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</si>
  <si>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</si>
  <si>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</si>
  <si>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</si>
  <si>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</si>
  <si>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</si>
  <si>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</si>
  <si>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</si>
  <si>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</si>
  <si>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</si>
  <si>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</si>
  <si>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</si>
  <si>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</si>
  <si>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</si>
  <si>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</si>
  <si>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</si>
  <si>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</si>
  <si>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</si>
  <si>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</si>
  <si>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</si>
  <si>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</si>
  <si>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</si>
  <si>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</si>
  <si>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</si>
  <si>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</si>
  <si>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</si>
  <si>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</si>
  <si>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</si>
  <si>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</si>
  <si>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</si>
  <si>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</si>
  <si>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</si>
  <si>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</si>
  <si>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</si>
  <si>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</si>
  <si>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</si>
  <si>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</si>
  <si>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</si>
  <si>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</si>
  <si>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</si>
  <si>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</si>
  <si>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</si>
  <si>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</si>
  <si>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</si>
  <si>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</si>
  <si>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</si>
  <si>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</si>
  <si>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</si>
  <si>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</si>
  <si>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</si>
  <si>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</si>
  <si>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</si>
  <si>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</si>
  <si>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</si>
  <si>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</si>
  <si>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</si>
  <si>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</si>
  <si>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</si>
  <si>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</si>
  <si>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</si>
  <si>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</si>
  <si>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</si>
  <si>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</si>
  <si>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</si>
  <si>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</si>
  <si>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</si>
  <si>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</si>
  <si>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</si>
  <si>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</si>
  <si>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</si>
  <si>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</si>
  <si>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</si>
  <si>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</si>
  <si>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</si>
  <si>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</si>
  <si>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</si>
  <si>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</si>
  <si>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</si>
  <si>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</si>
  <si>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</si>
  <si>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</si>
  <si>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</si>
  <si>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</si>
  <si>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</si>
  <si>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</si>
  <si>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</si>
  <si>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</si>
  <si>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</si>
  <si>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</si>
  <si>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</si>
  <si>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</si>
  <si>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</si>
  <si>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</si>
  <si>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</si>
  <si>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</si>
  <si>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</si>
  <si>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</si>
  <si>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</si>
  <si>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</si>
  <si>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</si>
  <si>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</si>
  <si>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</si>
  <si>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</si>
  <si>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</si>
  <si>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</si>
  <si>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</si>
  <si>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</si>
  <si>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</si>
  <si>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</si>
  <si>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</si>
  <si>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</si>
  <si>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</si>
  <si>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</si>
  <si>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</si>
  <si>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</si>
  <si>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</si>
  <si>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</si>
  <si>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</si>
  <si>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</si>
  <si>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</si>
  <si>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</si>
  <si>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</si>
  <si>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</si>
  <si>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</si>
  <si>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</si>
  <si>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</si>
  <si>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</si>
  <si>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</si>
  <si>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</si>
  <si>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</si>
  <si>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</si>
  <si>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</si>
  <si>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</si>
  <si>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</si>
  <si>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</si>
  <si>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</si>
  <si>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</si>
  <si>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</si>
  <si>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</si>
  <si>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</si>
  <si>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</si>
  <si>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</si>
  <si>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</si>
  <si>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</si>
  <si>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</si>
  <si>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</si>
  <si>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</si>
  <si>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</si>
  <si>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</si>
  <si>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</si>
  <si>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</si>
  <si>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</si>
  <si>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</si>
  <si>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</si>
  <si>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</si>
  <si>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</si>
  <si>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</si>
  <si>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</si>
  <si>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</si>
  <si>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</si>
  <si>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</si>
  <si>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</si>
  <si>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</si>
  <si>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</si>
  <si>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</si>
  <si>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</si>
  <si>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</si>
  <si>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</si>
  <si>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</si>
  <si>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</si>
  <si>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</si>
  <si>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</si>
  <si>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</si>
  <si>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</si>
  <si>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</si>
  <si>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</si>
  <si>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</si>
  <si>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</si>
  <si>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</si>
  <si>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</si>
  <si>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</si>
  <si>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</si>
  <si>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</si>
  <si>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</si>
  <si>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</si>
  <si>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</si>
  <si>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</si>
  <si>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</si>
  <si>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</si>
  <si>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</si>
  <si>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</si>
  <si>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</si>
  <si>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</si>
  <si>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</si>
  <si>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</si>
  <si>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</si>
  <si>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</si>
  <si>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</si>
  <si>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</si>
  <si>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</si>
  <si>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</si>
  <si>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</si>
  <si>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</si>
  <si>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</si>
  <si>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</si>
  <si>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</si>
  <si>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</si>
  <si>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</si>
  <si>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</si>
  <si>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</si>
  <si>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</si>
  <si>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</si>
  <si>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</si>
  <si>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</si>
  <si>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</si>
  <si>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</si>
  <si>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</si>
  <si>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</si>
  <si>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</si>
  <si>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</si>
  <si>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</si>
  <si>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</si>
  <si>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</si>
  <si>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</si>
  <si>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</si>
  <si>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</si>
  <si>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</si>
  <si>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</si>
  <si>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</si>
  <si>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</si>
  <si>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</si>
  <si>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</si>
  <si>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</si>
  <si>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</si>
  <si>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</si>
  <si>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</si>
  <si>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</si>
  <si>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</si>
  <si>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</si>
  <si>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</si>
  <si>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</si>
  <si>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</si>
  <si>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</si>
  <si>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</si>
  <si>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</si>
  <si>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</si>
  <si>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</si>
  <si>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</si>
  <si>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</si>
  <si>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</si>
  <si>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</si>
  <si>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</si>
  <si>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</si>
  <si>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</si>
  <si>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</si>
  <si>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</si>
  <si>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</si>
  <si>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</si>
  <si>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</si>
  <si>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</si>
  <si>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</si>
  <si>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</si>
  <si>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</si>
  <si>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</si>
  <si>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</si>
  <si>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</si>
  <si>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</si>
  <si>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</si>
  <si>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</si>
  <si>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</si>
  <si>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</si>
  <si>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</si>
  <si>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</si>
  <si>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</si>
  <si>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</si>
  <si>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</si>
  <si>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</si>
  <si>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</si>
  <si>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</si>
  <si>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</si>
  <si>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</si>
  <si>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</si>
  <si>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</si>
  <si>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</si>
  <si>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</si>
  <si>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</si>
  <si>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</si>
  <si>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</si>
  <si>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</si>
  <si>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</si>
  <si>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</si>
  <si>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</si>
  <si>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</si>
  <si>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</si>
  <si>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</si>
  <si>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</si>
  <si>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</si>
  <si>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</si>
  <si>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</si>
  <si>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</si>
  <si>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</si>
  <si>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</si>
  <si>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</si>
  <si>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</si>
  <si>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</si>
  <si>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</si>
  <si>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</si>
  <si>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</si>
  <si>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</si>
  <si>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</si>
  <si>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</si>
  <si>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</si>
  <si>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</si>
  <si>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</si>
  <si>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</si>
  <si>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</si>
  <si>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</si>
  <si>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</si>
  <si>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</si>
  <si>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</si>
  <si>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</si>
  <si>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</si>
  <si>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</si>
  <si>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</si>
  <si>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</si>
  <si>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</si>
  <si>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</si>
  <si>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</si>
  <si>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</si>
  <si>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</si>
  <si>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</si>
  <si>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</si>
  <si>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</si>
  <si>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</si>
  <si>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</si>
  <si>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</si>
  <si>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</si>
  <si>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</si>
  <si>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</si>
  <si>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</si>
  <si>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</si>
  <si>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</si>
  <si>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</si>
  <si>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</si>
  <si>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</si>
  <si>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</si>
  <si>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</si>
  <si>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</si>
  <si>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</si>
  <si>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</si>
  <si>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</si>
  <si>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</si>
  <si>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</si>
  <si>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</si>
  <si>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</si>
  <si>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</si>
  <si>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</si>
  <si>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</si>
  <si>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</si>
  <si>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</si>
  <si>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</si>
  <si>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</si>
  <si>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</si>
  <si>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</si>
  <si>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</si>
  <si>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</si>
  <si>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</si>
  <si>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</si>
  <si>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</si>
  <si>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</si>
  <si>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</si>
  <si>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</si>
  <si>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</si>
  <si>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</si>
  <si>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</si>
  <si>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</si>
  <si>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</si>
  <si>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</si>
  <si>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</si>
  <si>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</si>
  <si>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</si>
  <si>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</si>
  <si>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</si>
  <si>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</si>
  <si>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</si>
  <si>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</si>
  <si>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</si>
  <si>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</si>
  <si>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</si>
  <si>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</si>
  <si>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</si>
  <si>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</si>
  <si>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</si>
  <si>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</si>
  <si>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</si>
  <si>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</si>
  <si>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</si>
  <si>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</si>
  <si>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</si>
  <si>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</si>
  <si>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</si>
  <si>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</si>
  <si>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</si>
  <si>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</si>
  <si>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</si>
  <si>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</si>
  <si>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</si>
  <si>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</si>
  <si>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</si>
  <si>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</si>
  <si>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</si>
  <si>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</si>
  <si>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</si>
  <si>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</si>
  <si>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</si>
  <si>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</si>
  <si>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</si>
  <si>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</si>
  <si>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</si>
  <si>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</si>
  <si>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</si>
  <si>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</si>
  <si>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</si>
  <si>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</si>
  <si>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</si>
  <si>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</si>
  <si>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</si>
  <si>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</si>
  <si>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</si>
  <si>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</si>
  <si>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</si>
  <si>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</si>
  <si>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</si>
  <si>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</si>
  <si>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</si>
  <si>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</si>
  <si>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</si>
  <si>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</si>
  <si>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</si>
  <si>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</si>
  <si>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</si>
  <si>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</si>
  <si>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</si>
  <si>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</si>
  <si>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</si>
  <si>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</si>
  <si>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</si>
  <si>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</si>
  <si>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</si>
  <si>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</si>
  <si>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</si>
  <si>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</si>
  <si>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</si>
  <si>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</si>
  <si>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</si>
  <si>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</si>
  <si>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</si>
  <si>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</si>
  <si>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</si>
  <si>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</si>
  <si>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</si>
  <si>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</si>
  <si>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</si>
  <si>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</si>
  <si>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</si>
  <si>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</si>
  <si>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</si>
  <si>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</si>
  <si>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</si>
  <si>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</si>
  <si>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</si>
  <si>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</si>
  <si>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</si>
  <si>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</si>
  <si>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</si>
  <si>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</si>
  <si>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</si>
  <si>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</si>
  <si>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</si>
  <si>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</si>
  <si>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</si>
  <si>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</si>
  <si>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</si>
  <si>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</si>
  <si>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</si>
  <si>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</si>
  <si>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</si>
  <si>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</si>
  <si>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</si>
  <si>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</si>
  <si>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</si>
  <si>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</si>
  <si>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</si>
  <si>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</si>
  <si>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</si>
  <si>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</si>
  <si>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</si>
  <si>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</si>
  <si>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</si>
  <si>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</si>
  <si>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</si>
  <si>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</si>
  <si>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</si>
  <si>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</si>
  <si>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</si>
  <si>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</si>
  <si>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</si>
  <si>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</si>
  <si>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</si>
  <si>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</si>
  <si>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</si>
  <si>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</si>
  <si>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</si>
  <si>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</si>
  <si>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</si>
  <si>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</si>
  <si>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</si>
  <si>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</si>
  <si>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</si>
  <si>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</si>
  <si>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</si>
  <si>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</si>
  <si>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</si>
  <si>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</si>
  <si>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</si>
  <si>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</si>
  <si>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</si>
  <si>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</si>
  <si>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</si>
  <si>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</si>
  <si>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</si>
  <si>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</si>
  <si>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</si>
  <si>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</si>
  <si>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</si>
  <si>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</si>
  <si>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</si>
  <si>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</si>
  <si>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</si>
  <si>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</si>
  <si>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</si>
  <si>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</si>
  <si>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</si>
  <si>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</si>
  <si>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</si>
  <si>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</si>
  <si>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</si>
  <si>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</si>
  <si>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</si>
  <si>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</si>
  <si>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</si>
  <si>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</si>
  <si>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</si>
  <si>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</si>
  <si>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</si>
  <si>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</si>
  <si>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</si>
  <si>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</si>
  <si>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</si>
  <si>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</si>
  <si>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</si>
  <si>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</si>
  <si>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</si>
  <si>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</si>
  <si>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</si>
  <si>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</si>
  <si>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</si>
  <si>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</si>
  <si>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</si>
  <si>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</si>
  <si>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</si>
  <si>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</si>
  <si>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</si>
  <si>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</si>
  <si>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</si>
  <si>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</si>
  <si>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</si>
  <si>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</si>
  <si>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</si>
  <si>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</si>
  <si>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</si>
  <si>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</si>
  <si>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</si>
  <si>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</si>
  <si>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</si>
  <si>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</si>
  <si>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</si>
  <si>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</si>
  <si>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</si>
  <si>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</si>
  <si>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</si>
  <si>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</si>
  <si>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</si>
  <si>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</si>
  <si>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</si>
  <si>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</si>
  <si>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</si>
  <si>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</si>
  <si>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</si>
  <si>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</si>
  <si>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</si>
  <si>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</si>
  <si>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</si>
  <si>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</si>
  <si>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</si>
  <si>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</si>
  <si>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</si>
  <si>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</si>
  <si>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</si>
  <si>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</si>
  <si>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</si>
  <si>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</si>
  <si>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</si>
  <si>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</si>
  <si>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</si>
  <si>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</si>
  <si>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</si>
  <si>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</si>
  <si>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</si>
  <si>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</si>
  <si>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</si>
  <si>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</si>
  <si>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</si>
  <si>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</si>
  <si>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</si>
  <si>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</si>
  <si>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</si>
  <si>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</si>
  <si>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</si>
  <si>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</si>
  <si>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</si>
  <si>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</si>
  <si>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</si>
  <si>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</si>
  <si>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</si>
  <si>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</si>
  <si>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</si>
  <si>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</si>
  <si>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</si>
  <si>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</si>
  <si>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</si>
  <si>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</si>
  <si>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</si>
  <si>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</si>
  <si>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</si>
  <si>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</si>
  <si>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</si>
  <si>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</si>
  <si>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</si>
  <si>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</si>
  <si>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</si>
  <si>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</si>
  <si>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</si>
  <si>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</si>
  <si>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</si>
  <si>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</si>
  <si>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</si>
  <si>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</si>
  <si>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</si>
  <si>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Romania BET UCITS ETF</t>
  </si>
  <si>
    <t>05-1636</t>
  </si>
  <si>
    <t>177234223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</si>
  <si>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</si>
  <si>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</si>
  <si>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</si>
  <si>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</si>
  <si>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</si>
  <si>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</si>
  <si>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</si>
  <si>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</si>
  <si>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</si>
  <si>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BANCA TRANSILVANIA SA</t>
  </si>
  <si>
    <t>ROTLVAACNOR1</t>
  </si>
  <si>
    <t>Bucharest Stock Exchange</t>
  </si>
  <si>
    <t>TLV RO</t>
  </si>
  <si>
    <t>--</t>
  </si>
  <si>
    <t>OMV PETROM SA</t>
  </si>
  <si>
    <t>ROSNPPACNOR9</t>
  </si>
  <si>
    <t>SNP RO</t>
  </si>
  <si>
    <t>BRD-GROUPE SOCIETE GENERALE</t>
  </si>
  <si>
    <t>ROBRDBACNOR2</t>
  </si>
  <si>
    <t>BRD RO</t>
  </si>
  <si>
    <t>SOCIETATEA ENERGETICA ELECTRICA</t>
  </si>
  <si>
    <t>ROELECACNOR5</t>
  </si>
  <si>
    <t>EL RO</t>
  </si>
  <si>
    <t>DIGI COMMUNICATIONS NV</t>
  </si>
  <si>
    <t>NL0012294474</t>
  </si>
  <si>
    <t>DIGI RO</t>
  </si>
  <si>
    <t>SOCIETATEA NATIONALA DE GAZE</t>
  </si>
  <si>
    <t>ROSNGNACNOR3</t>
  </si>
  <si>
    <t>SNG RO</t>
  </si>
  <si>
    <t>TRANSGAZ SA MEDIAS</t>
  </si>
  <si>
    <t>ROTGNTACNOR8</t>
  </si>
  <si>
    <t>TGN RO</t>
  </si>
  <si>
    <t>SOCIETATEA NATIONALA NUCLEAR</t>
  </si>
  <si>
    <t>ROSNNEACNOR8</t>
  </si>
  <si>
    <t>SNN RO</t>
  </si>
  <si>
    <t>TRANSELECTRICA SA</t>
  </si>
  <si>
    <t>ROTSELACNOR9</t>
  </si>
  <si>
    <t>TEL RO</t>
  </si>
  <si>
    <t>MED LIFE SA</t>
  </si>
  <si>
    <t>ROMEDLACNOR6</t>
  </si>
  <si>
    <t>M RO</t>
  </si>
  <si>
    <t>PURCARI WINERIES PLC</t>
  </si>
  <si>
    <t>CY0107600716</t>
  </si>
  <si>
    <t>WINE RO</t>
  </si>
  <si>
    <t>ALRO SA</t>
  </si>
  <si>
    <t>ROALROACNOR0</t>
  </si>
  <si>
    <t>ALR RO</t>
  </si>
  <si>
    <t>TERAPLAST SA</t>
  </si>
  <si>
    <t>ROTRPLACNOR7</t>
  </si>
  <si>
    <t>TRP</t>
  </si>
  <si>
    <t>SC Fondul Proprietatea SA - Bucuresti</t>
  </si>
  <si>
    <t>ROFPTAACNOR5</t>
  </si>
  <si>
    <t>FP RO</t>
  </si>
  <si>
    <t>Даниел Дончев</t>
  </si>
  <si>
    <t>TTS TRANSPORT TRADE SERVICES</t>
  </si>
  <si>
    <t>ROYCRRK66RD8</t>
  </si>
  <si>
    <t>TTS RO</t>
  </si>
  <si>
    <t>ONE UNITED PROPERTIES SA</t>
  </si>
  <si>
    <t>ROJ8YZPDHWW8</t>
  </si>
  <si>
    <t>ONE RO</t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</si>
  <si>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</si>
  <si>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>По причини извън контрола на УД „Експат Асет Мениджмънт“ ЕАД: Ръст в пазарната цена на позицията Banca Transilvania SA</t>
  </si>
  <si>
    <t>Нарушението е отстранено вследствие на спад в пазарната цена на позицията.</t>
  </si>
  <si>
    <t>По причини извън контрола на УД „Експат Асет Мениджмънт“ ЕАД: Ръст в пазарната цена на позицията SC Fondul Proprietatea</t>
  </si>
  <si>
    <t>Нарушението е отстранено вследствие на намаляване на теглото на съответната позиция спрямо активите на Фонда.</t>
  </si>
  <si>
    <t>По причини извън контрола на УД „Експат Асет Мениджмънт“ ЕАД: Обратно изкупуване и ръст в пазарната цена на позицията SC Fondul Proprietatea</t>
  </si>
  <si>
    <t>Нарушението е отстранено вследствие на намаляване на теглото на съответната позиция при ребалансирането на Фонда.</t>
  </si>
  <si>
    <t xml:space="preserve">По причини извън контрола на УД „Експат Асет Мениджмънт“ ЕАД: Пазарната цена на позицията SC Fondul Proprietatea се е увеличила, което е довело до нарастване на теглото на позицията над 20.00% спрямо активите на фонда. </t>
  </si>
  <si>
    <t>Нарушението е отстранено вследствие на продажба на 83,051 броя акции от съответната позиция.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</si>
</sst>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3" fontId="14" fillId="7" borderId="17" xfId="241" applyNumberFormat="1" applyFont="1" applyFill="1" applyBorder="1" applyProtection="1">
      <alignment/>
      <protection locked="0"/>
    </xf>
    <xf numFmtId="190" fontId="14" fillId="7" borderId="10" xfId="233" applyNumberFormat="1" applyFont="1" applyFill="1" applyBorder="1" applyProtection="1">
      <alignment/>
      <protection locked="0"/>
    </xf>
    <xf numFmtId="197" fontId="14" fillId="7" borderId="10" xfId="233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44561</v>
      </c>
    </row>
    <row r="8" spans="2:3" ht="15.75">
      <c r="B8" s="24" t="s">
        <v>235</v>
      </c>
      <c r="C8" s="266">
        <v>44572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1540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3" t="s">
        <v>1471</v>
      </c>
      <c r="C2" s="663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3" t="str">
        <f>CONCATENATE("на ",UPPER(dfName))</f>
        <v>на EXPAT ROMANIA BET UCITS ETF</v>
      </c>
      <c r="C3" s="663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3" t="str">
        <f>CONCATENATE("към ",TEXT(EndDate,"dd.mm.yyyy")," г.")</f>
        <v>към 31.12.2021 г.</v>
      </c>
      <c r="C4" s="663"/>
      <c r="D4" s="76" t="s">
        <v>914</v>
      </c>
      <c r="E4" s="224">
        <f>ReportedCompletionDate</f>
        <v>44572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8" t="s">
        <v>948</v>
      </c>
      <c r="B2" s="698"/>
      <c r="C2" s="698"/>
      <c r="D2" s="698"/>
      <c r="E2" s="698"/>
      <c r="F2" s="698"/>
      <c r="G2" s="66"/>
      <c r="H2" s="66"/>
      <c r="I2" s="66"/>
      <c r="J2" s="41"/>
      <c r="K2" s="65"/>
      <c r="L2" s="65"/>
    </row>
    <row r="3" spans="1:12" s="61" customFormat="1" ht="15.75">
      <c r="A3" s="700" t="str">
        <f>CONCATENATE("на ",UPPER(dfName))</f>
        <v>на EXPAT ROMANIA BET UCITS ETF</v>
      </c>
      <c r="B3" s="700"/>
      <c r="C3" s="700"/>
      <c r="D3" s="700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700" t="str">
        <f>CONCATENATE("към ",TEXT(EndDate,"dd.mm.yyyy")," г.")</f>
        <v>към 31.12.2021 г.</v>
      </c>
      <c r="B4" s="700"/>
      <c r="C4" s="700"/>
      <c r="D4" s="700"/>
      <c r="E4" s="76" t="s">
        <v>914</v>
      </c>
      <c r="F4" s="224">
        <f>ReportedCompletionDate</f>
        <v>44572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9" t="s">
        <v>979</v>
      </c>
      <c r="D116" s="699"/>
      <c r="E116" s="699"/>
      <c r="F116" s="699"/>
      <c r="G116" s="699"/>
    </row>
    <row r="117" spans="3:7" s="545" customFormat="1" ht="15.75">
      <c r="C117" s="699"/>
      <c r="D117" s="699"/>
      <c r="E117" s="699"/>
      <c r="F117" s="699"/>
      <c r="G117" s="699"/>
    </row>
    <row r="118" spans="3:7" s="545" customFormat="1" ht="15.75">
      <c r="C118" s="699"/>
      <c r="D118" s="699"/>
      <c r="E118" s="699"/>
      <c r="F118" s="699"/>
      <c r="G118" s="699"/>
    </row>
    <row r="119" spans="3:7" s="545" customFormat="1" ht="15.75">
      <c r="C119" s="699"/>
      <c r="D119" s="699"/>
      <c r="E119" s="699"/>
      <c r="F119" s="699"/>
      <c r="G119" s="699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8" t="s">
        <v>1345</v>
      </c>
      <c r="B2" s="698"/>
      <c r="C2" s="698"/>
      <c r="D2" s="698"/>
      <c r="E2" s="698"/>
      <c r="F2" s="305"/>
      <c r="G2" s="66"/>
      <c r="H2" s="66"/>
      <c r="I2" s="66"/>
      <c r="J2" s="41"/>
      <c r="K2" s="65"/>
      <c r="L2" s="65"/>
    </row>
    <row r="3" spans="1:12" s="61" customFormat="1" ht="15.75">
      <c r="A3" s="663" t="str">
        <f>CONCATENATE("на ",UPPER(dfName))</f>
        <v>на EXPAT ROMANIA BET UCITS ETF</v>
      </c>
      <c r="B3" s="663"/>
      <c r="C3" s="663"/>
      <c r="D3" s="663"/>
      <c r="E3" s="663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1" t="str">
        <f>CONCATENATE("към ",TEXT(EndDate,"dd.mm.yyyy")," г.")</f>
        <v>към 31.12.2021 г.</v>
      </c>
      <c r="B4" s="701"/>
      <c r="C4" s="701"/>
      <c r="D4" s="76" t="s">
        <v>914</v>
      </c>
      <c r="E4" s="224">
        <f>ReportedCompletionDate</f>
        <v>44572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2" t="s">
        <v>257</v>
      </c>
      <c r="B8" s="704" t="s">
        <v>259</v>
      </c>
      <c r="C8" s="274"/>
      <c r="D8" s="706" t="s">
        <v>953</v>
      </c>
      <c r="E8" s="704" t="s">
        <v>980</v>
      </c>
    </row>
    <row r="9" spans="1:5" s="545" customFormat="1" ht="108.75" customHeight="1">
      <c r="A9" s="703"/>
      <c r="B9" s="705"/>
      <c r="C9" s="281" t="s">
        <v>952</v>
      </c>
      <c r="D9" s="707"/>
      <c r="E9" s="708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:H15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9" t="s">
        <v>1418</v>
      </c>
      <c r="B2" s="709"/>
      <c r="C2" s="709"/>
      <c r="D2" s="709"/>
      <c r="E2" s="709"/>
      <c r="F2" s="709"/>
      <c r="G2" s="709"/>
      <c r="H2" s="709"/>
    </row>
    <row r="3" spans="1:8" ht="15" customHeight="1">
      <c r="A3" s="663" t="str">
        <f>CONCATENATE("на ",UPPER(dfName))</f>
        <v>на EXPAT ROMANIA BET UCITS ETF</v>
      </c>
      <c r="B3" s="663"/>
      <c r="C3" s="663"/>
      <c r="D3" s="663"/>
      <c r="E3" s="663"/>
      <c r="F3" s="663"/>
      <c r="G3" s="663"/>
      <c r="H3" s="663"/>
    </row>
    <row r="4" spans="1:8" ht="15.75">
      <c r="A4" s="664" t="str">
        <f>"за периода "&amp;TEXT(StartDate,"dd.mm.yyyy")&amp;" - "&amp;TEXT(EndDate,"dd.mm.yyyy")</f>
        <v>за периода 01.01.2021 - 31.12.2021</v>
      </c>
      <c r="B4" s="664"/>
      <c r="C4" s="664"/>
      <c r="D4" s="664"/>
      <c r="E4" s="664"/>
      <c r="F4" s="664"/>
      <c r="G4" s="664"/>
      <c r="H4" s="664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44572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648" t="s">
        <v>1547</v>
      </c>
      <c r="C11" s="648" t="s">
        <v>1548</v>
      </c>
      <c r="D11" s="648" t="s">
        <v>1549</v>
      </c>
      <c r="E11" s="649">
        <v>44085</v>
      </c>
      <c r="F11" s="649">
        <f>E11+7</f>
        <v>44092</v>
      </c>
      <c r="G11" s="649">
        <f>EDATE(E11,6)</f>
        <v>44266</v>
      </c>
      <c r="H11" s="649">
        <v>44257</v>
      </c>
    </row>
    <row r="12" spans="1:8" ht="15.75">
      <c r="A12" s="588">
        <v>2</v>
      </c>
      <c r="B12" s="648" t="s">
        <v>1547</v>
      </c>
      <c r="C12" s="648" t="s">
        <v>1550</v>
      </c>
      <c r="D12" s="648" t="s">
        <v>1551</v>
      </c>
      <c r="E12" s="649">
        <v>44161</v>
      </c>
      <c r="F12" s="649">
        <f>E12+7</f>
        <v>44168</v>
      </c>
      <c r="G12" s="649">
        <f>EDATE(E12,6)</f>
        <v>44342</v>
      </c>
      <c r="H12" s="649">
        <v>44330</v>
      </c>
    </row>
    <row r="13" spans="1:8" ht="15.75">
      <c r="A13" s="588">
        <v>3</v>
      </c>
      <c r="B13" s="648" t="s">
        <v>1547</v>
      </c>
      <c r="C13" s="648" t="s">
        <v>1548</v>
      </c>
      <c r="D13" s="648" t="s">
        <v>1549</v>
      </c>
      <c r="E13" s="649">
        <v>44341</v>
      </c>
      <c r="F13" s="649">
        <f>E13+7</f>
        <v>44348</v>
      </c>
      <c r="G13" s="649">
        <f>EDATE(E13,6)</f>
        <v>44525</v>
      </c>
      <c r="H13" s="649">
        <v>44369</v>
      </c>
    </row>
    <row r="14" spans="1:8" ht="15.75">
      <c r="A14" s="588">
        <v>4</v>
      </c>
      <c r="B14" s="648" t="s">
        <v>1547</v>
      </c>
      <c r="C14" s="648" t="s">
        <v>1552</v>
      </c>
      <c r="D14" s="648" t="s">
        <v>1553</v>
      </c>
      <c r="E14" s="649">
        <v>44372</v>
      </c>
      <c r="F14" s="649">
        <f>E14+7</f>
        <v>44379</v>
      </c>
      <c r="G14" s="649">
        <f>EDATE(E14,6)</f>
        <v>44555</v>
      </c>
      <c r="H14" s="649">
        <v>44424</v>
      </c>
    </row>
    <row r="15" spans="1:8" ht="15.75">
      <c r="A15" s="588">
        <v>5</v>
      </c>
      <c r="B15" s="648" t="s">
        <v>1547</v>
      </c>
      <c r="C15" s="648" t="s">
        <v>1554</v>
      </c>
      <c r="D15" s="648" t="s">
        <v>1555</v>
      </c>
      <c r="E15" s="649">
        <v>44529</v>
      </c>
      <c r="F15" s="649">
        <f>E15+7</f>
        <v>44536</v>
      </c>
      <c r="G15" s="649">
        <f>EDATE(E15,6)</f>
        <v>44710</v>
      </c>
      <c r="H15" s="649">
        <v>44641</v>
      </c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F41" sqref="F41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ROMANIA BET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01.01.2021 - 31.12.2021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3949683</v>
      </c>
      <c r="E11" s="348">
        <f>'1-SB'!D47</f>
        <v>4467783</v>
      </c>
      <c r="F11" s="346"/>
    </row>
    <row r="12" spans="2:6" ht="15.75">
      <c r="B12" s="342"/>
      <c r="C12" s="342" t="s">
        <v>1353</v>
      </c>
      <c r="D12" s="347">
        <f>'1-SB'!G47</f>
        <v>3949683</v>
      </c>
      <c r="E12" s="348">
        <f>'1-SB'!H47</f>
        <v>4467783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18059</v>
      </c>
      <c r="E19" s="347">
        <f>'1-SB'!C25</f>
        <v>18059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18059</v>
      </c>
      <c r="E20" s="357">
        <f>'1-SB'!C22</f>
        <v>18059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2542579</v>
      </c>
      <c r="E26" s="361">
        <f>'1-SB'!G11</f>
        <v>2542579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-130049</v>
      </c>
      <c r="E27" s="361">
        <f>'1-SB'!G16</f>
        <v>-130049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1599491</v>
      </c>
      <c r="E28" s="361">
        <f>'1-SB'!G19+'1-SB'!G21</f>
        <v>1599491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-66378</v>
      </c>
      <c r="E29" s="361">
        <f>'1-SB'!G20+'1-SB'!G22</f>
        <v>-66378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3945643</v>
      </c>
      <c r="E30" s="363">
        <f>'1-SB'!G24</f>
        <v>3945643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4040</v>
      </c>
      <c r="E44" s="357">
        <f>'1-SB'!G40</f>
        <v>4040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3931624</v>
      </c>
      <c r="E47" s="357">
        <f>'1-SB'!C16+'1-SB'!C37</f>
        <v>3931624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Romania BET UCITS ETF</v>
      </c>
      <c r="B3" s="387" t="str">
        <f aca="true" t="shared" si="1" ref="B3:B34">dfRG</f>
        <v>05-1636</v>
      </c>
      <c r="C3" s="388">
        <f aca="true" t="shared" si="2" ref="C3:C34">EndDate</f>
        <v>44561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Romania BET UCITS ETF</v>
      </c>
      <c r="B4" s="387" t="str">
        <f t="shared" si="1"/>
        <v>05-1636</v>
      </c>
      <c r="C4" s="388">
        <f t="shared" si="2"/>
        <v>44561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Romania BET UCITS ETF</v>
      </c>
      <c r="B5" s="387" t="str">
        <f t="shared" si="1"/>
        <v>05-1636</v>
      </c>
      <c r="C5" s="388">
        <f t="shared" si="2"/>
        <v>44561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Romania BET UCITS ETF</v>
      </c>
      <c r="B6" s="387" t="str">
        <f t="shared" si="1"/>
        <v>05-1636</v>
      </c>
      <c r="C6" s="388">
        <f t="shared" si="2"/>
        <v>44561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Romania BET UCITS ETF</v>
      </c>
      <c r="B7" s="387" t="str">
        <f t="shared" si="1"/>
        <v>05-1636</v>
      </c>
      <c r="C7" s="388">
        <f t="shared" si="2"/>
        <v>44561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Romania BET UCITS ETF</v>
      </c>
      <c r="B8" s="387" t="str">
        <f t="shared" si="1"/>
        <v>05-1636</v>
      </c>
      <c r="C8" s="388">
        <f t="shared" si="2"/>
        <v>44561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Romania BET UCITS ETF</v>
      </c>
      <c r="B9" s="387" t="str">
        <f t="shared" si="1"/>
        <v>05-1636</v>
      </c>
      <c r="C9" s="388">
        <f t="shared" si="2"/>
        <v>44561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Romania BET UCITS ETF</v>
      </c>
      <c r="B10" s="387" t="str">
        <f t="shared" si="1"/>
        <v>05-1636</v>
      </c>
      <c r="C10" s="388">
        <f t="shared" si="2"/>
        <v>44561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Romania BET UCITS ETF</v>
      </c>
      <c r="B11" s="387" t="str">
        <f t="shared" si="1"/>
        <v>05-1636</v>
      </c>
      <c r="C11" s="388">
        <f t="shared" si="2"/>
        <v>44561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Romania BET UCITS ETF</v>
      </c>
      <c r="B12" s="387" t="str">
        <f t="shared" si="1"/>
        <v>05-1636</v>
      </c>
      <c r="C12" s="388">
        <f t="shared" si="2"/>
        <v>44561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Romania BET UCITS ETF</v>
      </c>
      <c r="B13" s="387" t="str">
        <f t="shared" si="1"/>
        <v>05-1636</v>
      </c>
      <c r="C13" s="388">
        <f t="shared" si="2"/>
        <v>44561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Romania BET UCITS ETF</v>
      </c>
      <c r="B14" s="387" t="str">
        <f t="shared" si="1"/>
        <v>05-1636</v>
      </c>
      <c r="C14" s="388">
        <f t="shared" si="2"/>
        <v>44561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Romania BET UCITS ETF</v>
      </c>
      <c r="B15" s="387" t="str">
        <f t="shared" si="1"/>
        <v>05-1636</v>
      </c>
      <c r="C15" s="388">
        <f t="shared" si="2"/>
        <v>44561</v>
      </c>
      <c r="D15" s="401" t="s">
        <v>173</v>
      </c>
      <c r="E15" s="402" t="s">
        <v>9</v>
      </c>
      <c r="F15" s="387" t="s">
        <v>792</v>
      </c>
      <c r="G15" s="391">
        <f>'1-SB'!C22</f>
        <v>18059</v>
      </c>
    </row>
    <row r="16" spans="1:7" ht="15.75">
      <c r="A16" s="386" t="str">
        <f t="shared" si="0"/>
        <v>Expat Romania BET UCITS ETF</v>
      </c>
      <c r="B16" s="387" t="str">
        <f t="shared" si="1"/>
        <v>05-1636</v>
      </c>
      <c r="C16" s="388">
        <f t="shared" si="2"/>
        <v>44561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Romania BET UCITS ETF</v>
      </c>
      <c r="B17" s="387" t="str">
        <f t="shared" si="1"/>
        <v>05-1636</v>
      </c>
      <c r="C17" s="388">
        <f t="shared" si="2"/>
        <v>44561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Romania BET UCITS ETF</v>
      </c>
      <c r="B18" s="387" t="str">
        <f t="shared" si="1"/>
        <v>05-1636</v>
      </c>
      <c r="C18" s="388">
        <f t="shared" si="2"/>
        <v>44561</v>
      </c>
      <c r="D18" s="399" t="s">
        <v>176</v>
      </c>
      <c r="E18" s="403" t="s">
        <v>11</v>
      </c>
      <c r="F18" s="387" t="s">
        <v>792</v>
      </c>
      <c r="G18" s="391">
        <f>'1-SB'!C25</f>
        <v>18059</v>
      </c>
    </row>
    <row r="19" spans="1:7" ht="15.75">
      <c r="A19" s="386" t="str">
        <f t="shared" si="0"/>
        <v>Expat Romania BET UCITS ETF</v>
      </c>
      <c r="B19" s="387" t="str">
        <f t="shared" si="1"/>
        <v>05-1636</v>
      </c>
      <c r="C19" s="388">
        <f t="shared" si="2"/>
        <v>44561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Romania BET UCITS ETF</v>
      </c>
      <c r="B20" s="387" t="str">
        <f t="shared" si="1"/>
        <v>05-1636</v>
      </c>
      <c r="C20" s="388">
        <f t="shared" si="2"/>
        <v>44561</v>
      </c>
      <c r="D20" s="401" t="s">
        <v>177</v>
      </c>
      <c r="E20" s="402" t="s">
        <v>137</v>
      </c>
      <c r="F20" s="387" t="s">
        <v>792</v>
      </c>
      <c r="G20" s="391">
        <f>'1-SB'!C27</f>
        <v>3931624</v>
      </c>
    </row>
    <row r="21" spans="1:7" ht="15.75">
      <c r="A21" s="386" t="str">
        <f t="shared" si="0"/>
        <v>Expat Romania BET UCITS ETF</v>
      </c>
      <c r="B21" s="387" t="str">
        <f t="shared" si="1"/>
        <v>05-1636</v>
      </c>
      <c r="C21" s="388">
        <f t="shared" si="2"/>
        <v>44561</v>
      </c>
      <c r="D21" s="401" t="s">
        <v>178</v>
      </c>
      <c r="E21" s="404" t="s">
        <v>92</v>
      </c>
      <c r="F21" s="387" t="s">
        <v>792</v>
      </c>
      <c r="G21" s="391">
        <f>'1-SB'!C28</f>
        <v>3931624</v>
      </c>
    </row>
    <row r="22" spans="1:7" ht="15.75">
      <c r="A22" s="386" t="str">
        <f t="shared" si="0"/>
        <v>Expat Romania BET UCITS ETF</v>
      </c>
      <c r="B22" s="387" t="str">
        <f t="shared" si="1"/>
        <v>05-1636</v>
      </c>
      <c r="C22" s="388">
        <f t="shared" si="2"/>
        <v>44561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Romania BET UCITS ETF</v>
      </c>
      <c r="B23" s="387" t="str">
        <f t="shared" si="1"/>
        <v>05-1636</v>
      </c>
      <c r="C23" s="388">
        <f t="shared" si="2"/>
        <v>44561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Romania BET UCITS ETF</v>
      </c>
      <c r="B24" s="387" t="str">
        <f t="shared" si="1"/>
        <v>05-1636</v>
      </c>
      <c r="C24" s="388">
        <f t="shared" si="2"/>
        <v>44561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Romania BET UCITS ETF</v>
      </c>
      <c r="B25" s="387" t="str">
        <f t="shared" si="1"/>
        <v>05-1636</v>
      </c>
      <c r="C25" s="388">
        <f t="shared" si="2"/>
        <v>44561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Romania BET UCITS ETF</v>
      </c>
      <c r="B26" s="387" t="str">
        <f t="shared" si="1"/>
        <v>05-1636</v>
      </c>
      <c r="C26" s="388">
        <f t="shared" si="2"/>
        <v>44561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Romania BET UCITS ETF</v>
      </c>
      <c r="B27" s="387" t="str">
        <f t="shared" si="1"/>
        <v>05-1636</v>
      </c>
      <c r="C27" s="388">
        <f t="shared" si="2"/>
        <v>44561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Romania BET UCITS ETF</v>
      </c>
      <c r="B28" s="387" t="str">
        <f t="shared" si="1"/>
        <v>05-1636</v>
      </c>
      <c r="C28" s="388">
        <f t="shared" si="2"/>
        <v>44561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Romania BET UCITS ETF</v>
      </c>
      <c r="B29" s="387" t="str">
        <f t="shared" si="1"/>
        <v>05-1636</v>
      </c>
      <c r="C29" s="388">
        <f t="shared" si="2"/>
        <v>44561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Romania BET UCITS ETF</v>
      </c>
      <c r="B30" s="387" t="str">
        <f t="shared" si="1"/>
        <v>05-1636</v>
      </c>
      <c r="C30" s="388">
        <f t="shared" si="2"/>
        <v>44561</v>
      </c>
      <c r="D30" s="401" t="s">
        <v>187</v>
      </c>
      <c r="E30" s="403" t="s">
        <v>12</v>
      </c>
      <c r="F30" s="387" t="s">
        <v>792</v>
      </c>
      <c r="G30" s="391">
        <f>'1-SB'!C37</f>
        <v>3931624</v>
      </c>
    </row>
    <row r="31" spans="1:7" ht="15.75">
      <c r="A31" s="386" t="str">
        <f t="shared" si="0"/>
        <v>Expat Romania BET UCITS ETF</v>
      </c>
      <c r="B31" s="387" t="str">
        <f t="shared" si="1"/>
        <v>05-1636</v>
      </c>
      <c r="C31" s="388">
        <f t="shared" si="2"/>
        <v>44561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Romania BET UCITS ETF</v>
      </c>
      <c r="B32" s="387" t="str">
        <f t="shared" si="1"/>
        <v>05-1636</v>
      </c>
      <c r="C32" s="388">
        <f t="shared" si="2"/>
        <v>44561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Romania BET UCITS ETF</v>
      </c>
      <c r="B33" s="387" t="str">
        <f t="shared" si="1"/>
        <v>05-1636</v>
      </c>
      <c r="C33" s="388">
        <f t="shared" si="2"/>
        <v>44561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Romania BET UCITS ETF</v>
      </c>
      <c r="B34" s="387" t="str">
        <f t="shared" si="1"/>
        <v>05-1636</v>
      </c>
      <c r="C34" s="388">
        <f t="shared" si="2"/>
        <v>44561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Romania BET UCITS ETF</v>
      </c>
      <c r="B35" s="387" t="str">
        <f aca="true" t="shared" si="4" ref="B35:B58">dfRG</f>
        <v>05-1636</v>
      </c>
      <c r="C35" s="388">
        <f aca="true" t="shared" si="5" ref="C35:C58">EndDate</f>
        <v>44561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Expat Romania BET UCITS ETF</v>
      </c>
      <c r="B36" s="387" t="str">
        <f t="shared" si="4"/>
        <v>05-1636</v>
      </c>
      <c r="C36" s="388">
        <f t="shared" si="5"/>
        <v>44561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Expat Romania BET UCITS ETF</v>
      </c>
      <c r="B37" s="387" t="str">
        <f t="shared" si="4"/>
        <v>05-1636</v>
      </c>
      <c r="C37" s="388">
        <f t="shared" si="5"/>
        <v>44561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Romania BET UCITS ETF</v>
      </c>
      <c r="B38" s="387" t="str">
        <f t="shared" si="4"/>
        <v>05-1636</v>
      </c>
      <c r="C38" s="388">
        <f t="shared" si="5"/>
        <v>44561</v>
      </c>
      <c r="D38" s="392" t="s">
        <v>194</v>
      </c>
      <c r="E38" s="398" t="s">
        <v>34</v>
      </c>
      <c r="F38" s="387" t="s">
        <v>792</v>
      </c>
      <c r="G38" s="391">
        <f>'1-SB'!C45</f>
        <v>3949683</v>
      </c>
    </row>
    <row r="39" spans="1:7" ht="15.75">
      <c r="A39" s="386" t="str">
        <f t="shared" si="3"/>
        <v>Expat Romania BET UCITS ETF</v>
      </c>
      <c r="B39" s="387" t="str">
        <f t="shared" si="4"/>
        <v>05-1636</v>
      </c>
      <c r="C39" s="388">
        <f t="shared" si="5"/>
        <v>44561</v>
      </c>
      <c r="D39" s="392" t="s">
        <v>195</v>
      </c>
      <c r="E39" s="392" t="s">
        <v>36</v>
      </c>
      <c r="F39" s="387" t="s">
        <v>792</v>
      </c>
      <c r="G39" s="391">
        <f>'1-SB'!C47</f>
        <v>3949683</v>
      </c>
    </row>
    <row r="40" spans="1:7" ht="15.75">
      <c r="A40" s="405" t="str">
        <f t="shared" si="3"/>
        <v>Expat Romania BET UCITS ETF</v>
      </c>
      <c r="B40" s="406" t="str">
        <f t="shared" si="4"/>
        <v>05-1636</v>
      </c>
      <c r="C40" s="407">
        <f t="shared" si="5"/>
        <v>44561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Romania BET UCITS ETF</v>
      </c>
      <c r="B41" s="406" t="str">
        <f t="shared" si="4"/>
        <v>05-1636</v>
      </c>
      <c r="C41" s="407">
        <f t="shared" si="5"/>
        <v>44561</v>
      </c>
      <c r="D41" s="411" t="s">
        <v>196</v>
      </c>
      <c r="E41" s="412" t="s">
        <v>930</v>
      </c>
      <c r="F41" s="406" t="s">
        <v>793</v>
      </c>
      <c r="G41" s="410">
        <f>'1-SB'!G11</f>
        <v>2542579</v>
      </c>
    </row>
    <row r="42" spans="1:7" ht="15.75">
      <c r="A42" s="405" t="str">
        <f t="shared" si="3"/>
        <v>Expat Romania BET UCITS ETF</v>
      </c>
      <c r="B42" s="406" t="str">
        <f t="shared" si="4"/>
        <v>05-1636</v>
      </c>
      <c r="C42" s="407">
        <f t="shared" si="5"/>
        <v>44561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Romania BET UCITS ETF</v>
      </c>
      <c r="B43" s="406" t="str">
        <f t="shared" si="4"/>
        <v>05-1636</v>
      </c>
      <c r="C43" s="407">
        <f t="shared" si="5"/>
        <v>44561</v>
      </c>
      <c r="D43" s="414" t="s">
        <v>197</v>
      </c>
      <c r="E43" s="415" t="s">
        <v>136</v>
      </c>
      <c r="F43" s="406" t="s">
        <v>793</v>
      </c>
      <c r="G43" s="410">
        <f>'1-SB'!G13</f>
        <v>-130049</v>
      </c>
    </row>
    <row r="44" spans="1:7" ht="15.75">
      <c r="A44" s="405" t="str">
        <f t="shared" si="3"/>
        <v>Expat Romania BET UCITS ETF</v>
      </c>
      <c r="B44" s="406" t="str">
        <f t="shared" si="4"/>
        <v>05-1636</v>
      </c>
      <c r="C44" s="407">
        <f t="shared" si="5"/>
        <v>44561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Romania BET UCITS ETF</v>
      </c>
      <c r="B45" s="406" t="str">
        <f t="shared" si="4"/>
        <v>05-1636</v>
      </c>
      <c r="C45" s="407">
        <f t="shared" si="5"/>
        <v>44561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Romania BET UCITS ETF</v>
      </c>
      <c r="B46" s="406" t="str">
        <f t="shared" si="4"/>
        <v>05-1636</v>
      </c>
      <c r="C46" s="407">
        <f t="shared" si="5"/>
        <v>44561</v>
      </c>
      <c r="D46" s="411" t="s">
        <v>200</v>
      </c>
      <c r="E46" s="416" t="s">
        <v>23</v>
      </c>
      <c r="F46" s="406" t="s">
        <v>793</v>
      </c>
      <c r="G46" s="410">
        <f>'1-SB'!G16</f>
        <v>-130049</v>
      </c>
    </row>
    <row r="47" spans="1:7" ht="15.75">
      <c r="A47" s="405" t="str">
        <f t="shared" si="3"/>
        <v>Expat Romania BET UCITS ETF</v>
      </c>
      <c r="B47" s="406" t="str">
        <f t="shared" si="4"/>
        <v>05-1636</v>
      </c>
      <c r="C47" s="407">
        <f t="shared" si="5"/>
        <v>44561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Romania BET UCITS ETF</v>
      </c>
      <c r="B48" s="406" t="str">
        <f t="shared" si="4"/>
        <v>05-1636</v>
      </c>
      <c r="C48" s="407">
        <f t="shared" si="5"/>
        <v>44561</v>
      </c>
      <c r="D48" s="413" t="s">
        <v>201</v>
      </c>
      <c r="E48" s="415" t="s">
        <v>26</v>
      </c>
      <c r="F48" s="406" t="s">
        <v>793</v>
      </c>
      <c r="G48" s="410">
        <f>'1-SB'!G18</f>
        <v>222422</v>
      </c>
    </row>
    <row r="49" spans="1:7" ht="15.75">
      <c r="A49" s="405" t="str">
        <f t="shared" si="3"/>
        <v>Expat Romania BET UCITS ETF</v>
      </c>
      <c r="B49" s="406" t="str">
        <f t="shared" si="4"/>
        <v>05-1636</v>
      </c>
      <c r="C49" s="407">
        <f t="shared" si="5"/>
        <v>44561</v>
      </c>
      <c r="D49" s="413" t="s">
        <v>202</v>
      </c>
      <c r="E49" s="417" t="s">
        <v>27</v>
      </c>
      <c r="F49" s="406" t="s">
        <v>793</v>
      </c>
      <c r="G49" s="410">
        <f>'1-SB'!G19</f>
        <v>288800</v>
      </c>
    </row>
    <row r="50" spans="1:7" ht="15.75">
      <c r="A50" s="405" t="str">
        <f t="shared" si="3"/>
        <v>Expat Romania BET UCITS ETF</v>
      </c>
      <c r="B50" s="406" t="str">
        <f t="shared" si="4"/>
        <v>05-1636</v>
      </c>
      <c r="C50" s="407">
        <f t="shared" si="5"/>
        <v>44561</v>
      </c>
      <c r="D50" s="413" t="s">
        <v>203</v>
      </c>
      <c r="E50" s="417" t="s">
        <v>28</v>
      </c>
      <c r="F50" s="406" t="s">
        <v>793</v>
      </c>
      <c r="G50" s="410">
        <f>'1-SB'!G20</f>
        <v>-66378</v>
      </c>
    </row>
    <row r="51" spans="1:7" ht="15.75">
      <c r="A51" s="405" t="str">
        <f t="shared" si="3"/>
        <v>Expat Romania BET UCITS ETF</v>
      </c>
      <c r="B51" s="406" t="str">
        <f t="shared" si="4"/>
        <v>05-1636</v>
      </c>
      <c r="C51" s="407">
        <f t="shared" si="5"/>
        <v>44561</v>
      </c>
      <c r="D51" s="418" t="s">
        <v>204</v>
      </c>
      <c r="E51" s="419" t="s">
        <v>989</v>
      </c>
      <c r="F51" s="406" t="s">
        <v>793</v>
      </c>
      <c r="G51" s="410">
        <f>'1-SB'!G21</f>
        <v>1310691</v>
      </c>
    </row>
    <row r="52" spans="1:7" ht="15.75">
      <c r="A52" s="405" t="str">
        <f t="shared" si="3"/>
        <v>Expat Romania BET UCITS ETF</v>
      </c>
      <c r="B52" s="406" t="str">
        <f t="shared" si="4"/>
        <v>05-1636</v>
      </c>
      <c r="C52" s="407">
        <f t="shared" si="5"/>
        <v>44561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Expat Romania BET UCITS ETF</v>
      </c>
      <c r="B53" s="406" t="str">
        <f t="shared" si="4"/>
        <v>05-1636</v>
      </c>
      <c r="C53" s="407">
        <f t="shared" si="5"/>
        <v>44561</v>
      </c>
      <c r="D53" s="411" t="s">
        <v>205</v>
      </c>
      <c r="E53" s="416" t="s">
        <v>29</v>
      </c>
      <c r="F53" s="406" t="s">
        <v>793</v>
      </c>
      <c r="G53" s="410">
        <f>'1-SB'!G23</f>
        <v>1533113</v>
      </c>
    </row>
    <row r="54" spans="1:7" ht="15.75">
      <c r="A54" s="405" t="str">
        <f t="shared" si="3"/>
        <v>Expat Romania BET UCITS ETF</v>
      </c>
      <c r="B54" s="406" t="str">
        <f t="shared" si="4"/>
        <v>05-1636</v>
      </c>
      <c r="C54" s="407">
        <f t="shared" si="5"/>
        <v>44561</v>
      </c>
      <c r="D54" s="408" t="s">
        <v>206</v>
      </c>
      <c r="E54" s="420" t="s">
        <v>31</v>
      </c>
      <c r="F54" s="406" t="s">
        <v>793</v>
      </c>
      <c r="G54" s="410">
        <f>'1-SB'!G24</f>
        <v>3945643</v>
      </c>
    </row>
    <row r="55" spans="1:7" ht="15.75">
      <c r="A55" s="405" t="str">
        <f t="shared" si="3"/>
        <v>Expat Romania BET UCITS ETF</v>
      </c>
      <c r="B55" s="406" t="str">
        <f t="shared" si="4"/>
        <v>05-1636</v>
      </c>
      <c r="C55" s="407">
        <f t="shared" si="5"/>
        <v>44561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Romania BET UCITS ETF</v>
      </c>
      <c r="B56" s="406" t="str">
        <f t="shared" si="4"/>
        <v>05-1636</v>
      </c>
      <c r="C56" s="407">
        <f t="shared" si="5"/>
        <v>44561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Romania BET UCITS ETF</v>
      </c>
      <c r="B57" s="406" t="str">
        <f t="shared" si="4"/>
        <v>05-1636</v>
      </c>
      <c r="C57" s="407">
        <f t="shared" si="5"/>
        <v>44561</v>
      </c>
      <c r="D57" s="413" t="s">
        <v>208</v>
      </c>
      <c r="E57" s="415" t="s">
        <v>125</v>
      </c>
      <c r="F57" s="406" t="s">
        <v>793</v>
      </c>
      <c r="G57" s="410">
        <f>'1-SB'!G28</f>
        <v>4040</v>
      </c>
    </row>
    <row r="58" spans="1:7" ht="15.75">
      <c r="A58" s="405" t="str">
        <f t="shared" si="3"/>
        <v>Expat Romania BET UCITS ETF</v>
      </c>
      <c r="B58" s="406" t="str">
        <f t="shared" si="4"/>
        <v>05-1636</v>
      </c>
      <c r="C58" s="407">
        <f t="shared" si="5"/>
        <v>44561</v>
      </c>
      <c r="D58" s="413" t="s">
        <v>209</v>
      </c>
      <c r="E58" s="417" t="s">
        <v>161</v>
      </c>
      <c r="F58" s="406" t="s">
        <v>793</v>
      </c>
      <c r="G58" s="410">
        <f>'1-SB'!G29</f>
        <v>826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3214</v>
      </c>
    </row>
    <row r="60" spans="1:7" ht="15.75">
      <c r="A60" s="405" t="str">
        <f aca="true" t="shared" si="6" ref="A60:A81">dfName</f>
        <v>Expat Romania BET UCITS ETF</v>
      </c>
      <c r="B60" s="406" t="str">
        <f aca="true" t="shared" si="7" ref="B60:B81">dfRG</f>
        <v>05-1636</v>
      </c>
      <c r="C60" s="407">
        <f aca="true" t="shared" si="8" ref="C60:C81">EndDate</f>
        <v>44561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Romania BET UCITS ETF</v>
      </c>
      <c r="B61" s="406" t="str">
        <f t="shared" si="7"/>
        <v>05-1636</v>
      </c>
      <c r="C61" s="407">
        <f t="shared" si="8"/>
        <v>44561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Romania BET UCITS ETF</v>
      </c>
      <c r="B62" s="406" t="str">
        <f t="shared" si="7"/>
        <v>05-1636</v>
      </c>
      <c r="C62" s="407">
        <f t="shared" si="8"/>
        <v>44561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Romania BET UCITS ETF</v>
      </c>
      <c r="B63" s="406" t="str">
        <f t="shared" si="7"/>
        <v>05-1636</v>
      </c>
      <c r="C63" s="407">
        <f t="shared" si="8"/>
        <v>44561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Romania BET UCITS ETF</v>
      </c>
      <c r="B64" s="406" t="str">
        <f t="shared" si="7"/>
        <v>05-1636</v>
      </c>
      <c r="C64" s="407">
        <f t="shared" si="8"/>
        <v>44561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Romania BET UCITS ETF</v>
      </c>
      <c r="B65" s="406" t="str">
        <f t="shared" si="7"/>
        <v>05-1636</v>
      </c>
      <c r="C65" s="407">
        <f t="shared" si="8"/>
        <v>44561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Romania BET UCITS ETF</v>
      </c>
      <c r="B66" s="406" t="str">
        <f t="shared" si="7"/>
        <v>05-1636</v>
      </c>
      <c r="C66" s="407">
        <f t="shared" si="8"/>
        <v>44561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Romania BET UCITS ETF</v>
      </c>
      <c r="B67" s="406" t="str">
        <f t="shared" si="7"/>
        <v>05-1636</v>
      </c>
      <c r="C67" s="407">
        <f t="shared" si="8"/>
        <v>44561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Romania BET UCITS ETF</v>
      </c>
      <c r="B68" s="406" t="str">
        <f t="shared" si="7"/>
        <v>05-1636</v>
      </c>
      <c r="C68" s="407">
        <f t="shared" si="8"/>
        <v>44561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Romania BET UCITS ETF</v>
      </c>
      <c r="B69" s="406" t="str">
        <f t="shared" si="7"/>
        <v>05-1636</v>
      </c>
      <c r="C69" s="407">
        <f t="shared" si="8"/>
        <v>44561</v>
      </c>
      <c r="D69" s="408" t="s">
        <v>220</v>
      </c>
      <c r="E69" s="420" t="s">
        <v>34</v>
      </c>
      <c r="F69" s="406" t="s">
        <v>793</v>
      </c>
      <c r="G69" s="410">
        <f>'1-SB'!G40</f>
        <v>4040</v>
      </c>
    </row>
    <row r="70" spans="1:7" ht="15.75">
      <c r="A70" s="405" t="str">
        <f t="shared" si="6"/>
        <v>Expat Romania BET UCITS ETF</v>
      </c>
      <c r="B70" s="406" t="str">
        <f t="shared" si="7"/>
        <v>05-1636</v>
      </c>
      <c r="C70" s="407">
        <f t="shared" si="8"/>
        <v>44561</v>
      </c>
      <c r="D70" s="411" t="s">
        <v>221</v>
      </c>
      <c r="E70" s="411" t="s">
        <v>35</v>
      </c>
      <c r="F70" s="406" t="s">
        <v>793</v>
      </c>
      <c r="G70" s="410">
        <f>'1-SB'!G47</f>
        <v>3949683</v>
      </c>
    </row>
    <row r="71" spans="1:7" ht="15.75">
      <c r="A71" s="423" t="str">
        <f t="shared" si="6"/>
        <v>Expat Romania BET UCITS ETF</v>
      </c>
      <c r="B71" s="424" t="str">
        <f t="shared" si="7"/>
        <v>05-1636</v>
      </c>
      <c r="C71" s="425">
        <f t="shared" si="8"/>
        <v>44561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Romania BET UCITS ETF</v>
      </c>
      <c r="B72" s="424" t="str">
        <f t="shared" si="7"/>
        <v>05-1636</v>
      </c>
      <c r="C72" s="425">
        <f t="shared" si="8"/>
        <v>44561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Romania BET UCITS ETF</v>
      </c>
      <c r="B73" s="424" t="str">
        <f t="shared" si="7"/>
        <v>05-1636</v>
      </c>
      <c r="C73" s="425">
        <f t="shared" si="8"/>
        <v>44561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Romania BET UCITS ETF</v>
      </c>
      <c r="B74" s="424" t="str">
        <f t="shared" si="7"/>
        <v>05-1636</v>
      </c>
      <c r="C74" s="425">
        <f t="shared" si="8"/>
        <v>44561</v>
      </c>
      <c r="D74" s="426" t="s">
        <v>795</v>
      </c>
      <c r="E74" s="431" t="s">
        <v>936</v>
      </c>
      <c r="F74" s="424" t="s">
        <v>828</v>
      </c>
      <c r="G74" s="428">
        <f>'2-OD'!C13</f>
        <v>14562</v>
      </c>
    </row>
    <row r="75" spans="1:7" ht="31.5">
      <c r="A75" s="423" t="str">
        <f t="shared" si="6"/>
        <v>Expat Romania BET UCITS ETF</v>
      </c>
      <c r="B75" s="424" t="str">
        <f t="shared" si="7"/>
        <v>05-1636</v>
      </c>
      <c r="C75" s="425">
        <f t="shared" si="8"/>
        <v>44561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Expat Romania BET UCITS ETF</v>
      </c>
      <c r="B76" s="424" t="str">
        <f t="shared" si="7"/>
        <v>05-1636</v>
      </c>
      <c r="C76" s="425">
        <f t="shared" si="8"/>
        <v>44561</v>
      </c>
      <c r="D76" s="426" t="s">
        <v>797</v>
      </c>
      <c r="E76" s="431" t="s">
        <v>938</v>
      </c>
      <c r="F76" s="424" t="s">
        <v>828</v>
      </c>
      <c r="G76" s="428">
        <f>'2-OD'!C15</f>
        <v>279196</v>
      </c>
    </row>
    <row r="77" spans="1:7" ht="15.75">
      <c r="A77" s="423" t="str">
        <f t="shared" si="6"/>
        <v>Expat Romania BET UCITS ETF</v>
      </c>
      <c r="B77" s="424" t="str">
        <f t="shared" si="7"/>
        <v>05-1636</v>
      </c>
      <c r="C77" s="425">
        <f t="shared" si="8"/>
        <v>44561</v>
      </c>
      <c r="D77" s="426" t="s">
        <v>798</v>
      </c>
      <c r="E77" s="431" t="s">
        <v>981</v>
      </c>
      <c r="F77" s="424" t="s">
        <v>828</v>
      </c>
      <c r="G77" s="428">
        <f>'2-OD'!C16</f>
        <v>69209</v>
      </c>
    </row>
    <row r="78" spans="1:7" ht="15.75">
      <c r="A78" s="423" t="str">
        <f t="shared" si="6"/>
        <v>Expat Romania BET UCITS ETF</v>
      </c>
      <c r="B78" s="424" t="str">
        <f t="shared" si="7"/>
        <v>05-1636</v>
      </c>
      <c r="C78" s="425">
        <f t="shared" si="8"/>
        <v>44561</v>
      </c>
      <c r="D78" s="429" t="s">
        <v>799</v>
      </c>
      <c r="E78" s="432" t="s">
        <v>20</v>
      </c>
      <c r="F78" s="424" t="s">
        <v>828</v>
      </c>
      <c r="G78" s="428">
        <f>'2-OD'!C18</f>
        <v>362967</v>
      </c>
    </row>
    <row r="79" spans="1:7" ht="15.75">
      <c r="A79" s="423" t="str">
        <f t="shared" si="6"/>
        <v>Expat Romania BET UCITS ETF</v>
      </c>
      <c r="B79" s="424" t="str">
        <f t="shared" si="7"/>
        <v>05-1636</v>
      </c>
      <c r="C79" s="425">
        <f t="shared" si="8"/>
        <v>44561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Romania BET UCITS ETF</v>
      </c>
      <c r="B80" s="424" t="str">
        <f t="shared" si="7"/>
        <v>05-1636</v>
      </c>
      <c r="C80" s="425">
        <f t="shared" si="8"/>
        <v>44561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Romania BET UCITS ETF</v>
      </c>
      <c r="B81" s="424" t="str">
        <f t="shared" si="7"/>
        <v>05-1636</v>
      </c>
      <c r="C81" s="425">
        <f t="shared" si="8"/>
        <v>44561</v>
      </c>
      <c r="D81" s="426" t="s">
        <v>801</v>
      </c>
      <c r="E81" s="431" t="s">
        <v>122</v>
      </c>
      <c r="F81" s="424" t="s">
        <v>828</v>
      </c>
      <c r="G81" s="428">
        <f>'2-OD'!C21</f>
        <v>34108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Romania BET UCITS ETF</v>
      </c>
      <c r="B83" s="424" t="str">
        <f aca="true" t="shared" si="10" ref="B83:B109">dfRG</f>
        <v>05-1636</v>
      </c>
      <c r="C83" s="425">
        <f aca="true" t="shared" si="11" ref="C83:C109">EndDate</f>
        <v>44561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Romania BET UCITS ETF</v>
      </c>
      <c r="B84" s="424" t="str">
        <f t="shared" si="10"/>
        <v>05-1636</v>
      </c>
      <c r="C84" s="425">
        <f t="shared" si="11"/>
        <v>44561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Romania BET UCITS ETF</v>
      </c>
      <c r="B85" s="424" t="str">
        <f t="shared" si="10"/>
        <v>05-1636</v>
      </c>
      <c r="C85" s="425">
        <f t="shared" si="11"/>
        <v>44561</v>
      </c>
      <c r="D85" s="429" t="s">
        <v>805</v>
      </c>
      <c r="E85" s="432" t="s">
        <v>23</v>
      </c>
      <c r="F85" s="424" t="s">
        <v>828</v>
      </c>
      <c r="G85" s="428">
        <f>'2-OD'!C25</f>
        <v>34108</v>
      </c>
    </row>
    <row r="86" spans="1:7" ht="15.75">
      <c r="A86" s="423" t="str">
        <f t="shared" si="9"/>
        <v>Expat Romania BET UCITS ETF</v>
      </c>
      <c r="B86" s="424" t="str">
        <f t="shared" si="10"/>
        <v>05-1636</v>
      </c>
      <c r="C86" s="425">
        <f t="shared" si="11"/>
        <v>44561</v>
      </c>
      <c r="D86" s="429" t="s">
        <v>806</v>
      </c>
      <c r="E86" s="433" t="s">
        <v>144</v>
      </c>
      <c r="F86" s="424" t="s">
        <v>828</v>
      </c>
      <c r="G86" s="428">
        <f>'2-OD'!C26</f>
        <v>397075</v>
      </c>
    </row>
    <row r="87" spans="1:7" ht="15.75">
      <c r="A87" s="423" t="str">
        <f t="shared" si="9"/>
        <v>Expat Romania BET UCITS ETF</v>
      </c>
      <c r="B87" s="424" t="str">
        <f t="shared" si="10"/>
        <v>05-1636</v>
      </c>
      <c r="C87" s="425">
        <f t="shared" si="11"/>
        <v>44561</v>
      </c>
      <c r="D87" s="429" t="s">
        <v>807</v>
      </c>
      <c r="E87" s="433" t="s">
        <v>824</v>
      </c>
      <c r="F87" s="424" t="s">
        <v>828</v>
      </c>
      <c r="G87" s="428">
        <f>'2-OD'!C27</f>
        <v>1310691</v>
      </c>
    </row>
    <row r="88" spans="1:7" ht="15.75">
      <c r="A88" s="423" t="str">
        <f t="shared" si="9"/>
        <v>Expat Romania BET UCITS ETF</v>
      </c>
      <c r="B88" s="424" t="str">
        <f t="shared" si="10"/>
        <v>05-1636</v>
      </c>
      <c r="C88" s="425">
        <f t="shared" si="11"/>
        <v>44561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Romania BET UCITS ETF</v>
      </c>
      <c r="B89" s="424" t="str">
        <f t="shared" si="10"/>
        <v>05-1636</v>
      </c>
      <c r="C89" s="425">
        <f t="shared" si="11"/>
        <v>44561</v>
      </c>
      <c r="D89" s="429" t="s">
        <v>809</v>
      </c>
      <c r="E89" s="433" t="s">
        <v>146</v>
      </c>
      <c r="F89" s="424" t="s">
        <v>828</v>
      </c>
      <c r="G89" s="428">
        <f>'2-OD'!C29</f>
        <v>1310691</v>
      </c>
    </row>
    <row r="90" spans="1:7" ht="15.75">
      <c r="A90" s="423" t="str">
        <f t="shared" si="9"/>
        <v>Expat Romania BET UCITS ETF</v>
      </c>
      <c r="B90" s="424" t="str">
        <f t="shared" si="10"/>
        <v>05-1636</v>
      </c>
      <c r="C90" s="425">
        <f t="shared" si="11"/>
        <v>44561</v>
      </c>
      <c r="D90" s="429" t="s">
        <v>810</v>
      </c>
      <c r="E90" s="433" t="s">
        <v>826</v>
      </c>
      <c r="F90" s="424" t="s">
        <v>828</v>
      </c>
      <c r="G90" s="428">
        <f>'2-OD'!C30</f>
        <v>1707766</v>
      </c>
    </row>
    <row r="91" spans="1:7" ht="15.75">
      <c r="A91" s="434" t="str">
        <f t="shared" si="9"/>
        <v>Expat Romania BET UCITS ETF</v>
      </c>
      <c r="B91" s="435" t="str">
        <f t="shared" si="10"/>
        <v>05-1636</v>
      </c>
      <c r="C91" s="436">
        <f t="shared" si="11"/>
        <v>44561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Romania BET UCITS ETF</v>
      </c>
      <c r="B92" s="435" t="str">
        <f t="shared" si="10"/>
        <v>05-1636</v>
      </c>
      <c r="C92" s="436">
        <f t="shared" si="11"/>
        <v>44561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Romania BET UCITS ETF</v>
      </c>
      <c r="B93" s="435" t="str">
        <f t="shared" si="10"/>
        <v>05-1636</v>
      </c>
      <c r="C93" s="436">
        <f t="shared" si="11"/>
        <v>44561</v>
      </c>
      <c r="D93" s="437" t="s">
        <v>811</v>
      </c>
      <c r="E93" s="442" t="s">
        <v>38</v>
      </c>
      <c r="F93" s="435" t="s">
        <v>829</v>
      </c>
      <c r="G93" s="439">
        <f>'2-OD'!G12</f>
        <v>214734</v>
      </c>
    </row>
    <row r="94" spans="1:7" ht="31.5">
      <c r="A94" s="434" t="str">
        <f t="shared" si="9"/>
        <v>Expat Romania BET UCITS ETF</v>
      </c>
      <c r="B94" s="435" t="str">
        <f t="shared" si="10"/>
        <v>05-1636</v>
      </c>
      <c r="C94" s="436">
        <f t="shared" si="11"/>
        <v>44561</v>
      </c>
      <c r="D94" s="437" t="s">
        <v>812</v>
      </c>
      <c r="E94" s="442" t="s">
        <v>939</v>
      </c>
      <c r="F94" s="435" t="s">
        <v>829</v>
      </c>
      <c r="G94" s="439">
        <f>'2-OD'!G13</f>
        <v>7432</v>
      </c>
    </row>
    <row r="95" spans="1:7" ht="31.5">
      <c r="A95" s="434" t="str">
        <f t="shared" si="9"/>
        <v>Expat Romania BET UCITS ETF</v>
      </c>
      <c r="B95" s="435" t="str">
        <f t="shared" si="10"/>
        <v>05-1636</v>
      </c>
      <c r="C95" s="436">
        <f t="shared" si="11"/>
        <v>44561</v>
      </c>
      <c r="D95" s="437" t="s">
        <v>813</v>
      </c>
      <c r="E95" s="442" t="s">
        <v>940</v>
      </c>
      <c r="F95" s="435" t="s">
        <v>829</v>
      </c>
      <c r="G95" s="439">
        <f>'2-OD'!G14</f>
        <v>1298287</v>
      </c>
    </row>
    <row r="96" spans="1:7" ht="15.75">
      <c r="A96" s="434" t="str">
        <f t="shared" si="9"/>
        <v>Expat Romania BET UCITS ETF</v>
      </c>
      <c r="B96" s="435" t="str">
        <f t="shared" si="10"/>
        <v>05-1636</v>
      </c>
      <c r="C96" s="436">
        <f t="shared" si="11"/>
        <v>44561</v>
      </c>
      <c r="D96" s="437" t="s">
        <v>814</v>
      </c>
      <c r="E96" s="442" t="s">
        <v>941</v>
      </c>
      <c r="F96" s="435" t="s">
        <v>829</v>
      </c>
      <c r="G96" s="439">
        <f>'2-OD'!G15</f>
        <v>187313</v>
      </c>
    </row>
    <row r="97" spans="1:7" ht="15.75">
      <c r="A97" s="434" t="str">
        <f t="shared" si="9"/>
        <v>Expat Romania BET UCITS ETF</v>
      </c>
      <c r="B97" s="435" t="str">
        <f t="shared" si="10"/>
        <v>05-1636</v>
      </c>
      <c r="C97" s="436">
        <f t="shared" si="11"/>
        <v>44561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Romania BET UCITS ETF</v>
      </c>
      <c r="B98" s="435" t="str">
        <f t="shared" si="10"/>
        <v>05-1636</v>
      </c>
      <c r="C98" s="436">
        <f t="shared" si="11"/>
        <v>44561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Romania BET UCITS ETF</v>
      </c>
      <c r="B99" s="435" t="str">
        <f t="shared" si="10"/>
        <v>05-1636</v>
      </c>
      <c r="C99" s="436">
        <f t="shared" si="11"/>
        <v>44561</v>
      </c>
      <c r="D99" s="440" t="s">
        <v>817</v>
      </c>
      <c r="E99" s="444" t="s">
        <v>20</v>
      </c>
      <c r="F99" s="435" t="s">
        <v>829</v>
      </c>
      <c r="G99" s="439">
        <f>'2-OD'!G18</f>
        <v>1707766</v>
      </c>
    </row>
    <row r="100" spans="1:7" ht="15.75">
      <c r="A100" s="434" t="str">
        <f t="shared" si="9"/>
        <v>Expat Romania BET UCITS ETF</v>
      </c>
      <c r="B100" s="435" t="str">
        <f t="shared" si="10"/>
        <v>05-1636</v>
      </c>
      <c r="C100" s="436">
        <f t="shared" si="11"/>
        <v>44561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Romania BET UCITS ETF</v>
      </c>
      <c r="B101" s="435" t="str">
        <f t="shared" si="10"/>
        <v>05-1636</v>
      </c>
      <c r="C101" s="436">
        <f t="shared" si="11"/>
        <v>44561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Romania BET UCITS ETF</v>
      </c>
      <c r="B102" s="435" t="str">
        <f t="shared" si="10"/>
        <v>05-1636</v>
      </c>
      <c r="C102" s="436">
        <f t="shared" si="11"/>
        <v>44561</v>
      </c>
      <c r="D102" s="440" t="s">
        <v>819</v>
      </c>
      <c r="E102" s="445" t="s">
        <v>40</v>
      </c>
      <c r="F102" s="435" t="s">
        <v>829</v>
      </c>
      <c r="G102" s="439">
        <f>'2-OD'!G26</f>
        <v>1707766</v>
      </c>
    </row>
    <row r="103" spans="1:7" ht="15.75">
      <c r="A103" s="434" t="str">
        <f t="shared" si="9"/>
        <v>Expat Romania BET UCITS ETF</v>
      </c>
      <c r="B103" s="435" t="str">
        <f t="shared" si="10"/>
        <v>05-1636</v>
      </c>
      <c r="C103" s="436">
        <f t="shared" si="11"/>
        <v>44561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Expat Romania BET UCITS ETF</v>
      </c>
      <c r="B104" s="435" t="str">
        <f t="shared" si="10"/>
        <v>05-1636</v>
      </c>
      <c r="C104" s="436">
        <f t="shared" si="11"/>
        <v>44561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Romania BET UCITS ETF</v>
      </c>
      <c r="B105" s="435" t="str">
        <f t="shared" si="10"/>
        <v>05-1636</v>
      </c>
      <c r="C105" s="436">
        <f t="shared" si="11"/>
        <v>44561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Expat Romania BET UCITS ETF</v>
      </c>
      <c r="B106" s="435" t="str">
        <f t="shared" si="10"/>
        <v>05-1636</v>
      </c>
      <c r="C106" s="436">
        <f t="shared" si="11"/>
        <v>44561</v>
      </c>
      <c r="D106" s="440" t="s">
        <v>822</v>
      </c>
      <c r="E106" s="445" t="s">
        <v>827</v>
      </c>
      <c r="F106" s="435" t="s">
        <v>829</v>
      </c>
      <c r="G106" s="439">
        <f>'2-OD'!G30</f>
        <v>1707766</v>
      </c>
    </row>
    <row r="107" spans="1:7" ht="15.75">
      <c r="A107" s="446" t="str">
        <f t="shared" si="9"/>
        <v>Expat Romania BET UCITS ETF</v>
      </c>
      <c r="B107" s="447" t="str">
        <f t="shared" si="10"/>
        <v>05-1636</v>
      </c>
      <c r="C107" s="448">
        <f t="shared" si="11"/>
        <v>44561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Romania BET UCITS ETF</v>
      </c>
      <c r="B108" s="447" t="str">
        <f t="shared" si="10"/>
        <v>05-1636</v>
      </c>
      <c r="C108" s="448">
        <f t="shared" si="11"/>
        <v>44561</v>
      </c>
      <c r="D108" s="449" t="s">
        <v>830</v>
      </c>
      <c r="E108" s="452" t="s">
        <v>987</v>
      </c>
      <c r="F108" s="447" t="s">
        <v>1367</v>
      </c>
      <c r="G108" s="451">
        <f>'3-OPP'!E13</f>
        <v>-1828224</v>
      </c>
    </row>
    <row r="109" spans="1:7" ht="31.5">
      <c r="A109" s="446" t="str">
        <f t="shared" si="9"/>
        <v>Expat Romania BET UCITS ETF</v>
      </c>
      <c r="B109" s="447" t="str">
        <f t="shared" si="10"/>
        <v>05-1636</v>
      </c>
      <c r="C109" s="448">
        <f t="shared" si="11"/>
        <v>44561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Romania BET UCITS ETF</v>
      </c>
      <c r="B110" s="447" t="str">
        <f aca="true" t="shared" si="13" ref="B110:B141">dfRG</f>
        <v>05-1636</v>
      </c>
      <c r="C110" s="448">
        <f aca="true" t="shared" si="14" ref="C110:C141">EndDate</f>
        <v>44561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Romania BET UCITS ETF</v>
      </c>
      <c r="B111" s="447" t="str">
        <f t="shared" si="13"/>
        <v>05-1636</v>
      </c>
      <c r="C111" s="448">
        <f t="shared" si="14"/>
        <v>44561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Romania BET UCITS ETF</v>
      </c>
      <c r="B112" s="447" t="str">
        <f t="shared" si="13"/>
        <v>05-1636</v>
      </c>
      <c r="C112" s="448">
        <f t="shared" si="14"/>
        <v>44561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Romania BET UCITS ETF</v>
      </c>
      <c r="B113" s="447" t="str">
        <f t="shared" si="13"/>
        <v>05-1636</v>
      </c>
      <c r="C113" s="448">
        <f t="shared" si="14"/>
        <v>44561</v>
      </c>
      <c r="D113" s="449" t="s">
        <v>835</v>
      </c>
      <c r="E113" s="452" t="s">
        <v>984</v>
      </c>
      <c r="F113" s="447" t="s">
        <v>1367</v>
      </c>
      <c r="G113" s="451">
        <f>'3-OPP'!E18</f>
        <v>-34108</v>
      </c>
    </row>
    <row r="114" spans="1:7" ht="31.5">
      <c r="A114" s="446" t="str">
        <f t="shared" si="12"/>
        <v>Expat Romania BET UCITS ETF</v>
      </c>
      <c r="B114" s="447" t="str">
        <f t="shared" si="13"/>
        <v>05-1636</v>
      </c>
      <c r="C114" s="448">
        <f t="shared" si="14"/>
        <v>44561</v>
      </c>
      <c r="D114" s="455" t="s">
        <v>836</v>
      </c>
      <c r="E114" s="450" t="s">
        <v>985</v>
      </c>
      <c r="F114" s="447" t="s">
        <v>1367</v>
      </c>
      <c r="G114" s="451">
        <f>'3-OPP'!E19</f>
        <v>-1862332</v>
      </c>
    </row>
    <row r="115" spans="1:7" ht="15.75">
      <c r="A115" s="446" t="str">
        <f t="shared" si="12"/>
        <v>Expat Romania BET UCITS ETF</v>
      </c>
      <c r="B115" s="447" t="str">
        <f t="shared" si="13"/>
        <v>05-1636</v>
      </c>
      <c r="C115" s="448">
        <f t="shared" si="14"/>
        <v>44561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Romania BET UCITS ETF</v>
      </c>
      <c r="B116" s="447" t="str">
        <f t="shared" si="13"/>
        <v>05-1636</v>
      </c>
      <c r="C116" s="448">
        <f t="shared" si="14"/>
        <v>44561</v>
      </c>
      <c r="D116" s="449" t="s">
        <v>837</v>
      </c>
      <c r="E116" s="452" t="s">
        <v>958</v>
      </c>
      <c r="F116" s="447" t="s">
        <v>1367</v>
      </c>
      <c r="G116" s="451">
        <f>'3-OPP'!E21</f>
        <v>1590819</v>
      </c>
    </row>
    <row r="117" spans="1:7" ht="31.5">
      <c r="A117" s="446" t="str">
        <f t="shared" si="12"/>
        <v>Expat Romania BET UCITS ETF</v>
      </c>
      <c r="B117" s="447" t="str">
        <f t="shared" si="13"/>
        <v>05-1636</v>
      </c>
      <c r="C117" s="448">
        <f t="shared" si="14"/>
        <v>44561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Romania BET UCITS ETF</v>
      </c>
      <c r="B118" s="447" t="str">
        <f t="shared" si="13"/>
        <v>05-1636</v>
      </c>
      <c r="C118" s="448">
        <f t="shared" si="14"/>
        <v>44561</v>
      </c>
      <c r="D118" s="449" t="s">
        <v>839</v>
      </c>
      <c r="E118" s="452" t="s">
        <v>960</v>
      </c>
      <c r="F118" s="447" t="s">
        <v>1367</v>
      </c>
      <c r="G118" s="451">
        <f>'3-OPP'!E23</f>
        <v>-11525</v>
      </c>
    </row>
    <row r="119" spans="1:7" ht="15.75">
      <c r="A119" s="446" t="str">
        <f t="shared" si="12"/>
        <v>Expat Romania BET UCITS ETF</v>
      </c>
      <c r="B119" s="447" t="str">
        <f t="shared" si="13"/>
        <v>05-1636</v>
      </c>
      <c r="C119" s="448">
        <f t="shared" si="14"/>
        <v>44561</v>
      </c>
      <c r="D119" s="449" t="s">
        <v>840</v>
      </c>
      <c r="E119" s="452" t="s">
        <v>961</v>
      </c>
      <c r="F119" s="447" t="s">
        <v>1367</v>
      </c>
      <c r="G119" s="451">
        <f>'3-OPP'!E24</f>
        <v>218773</v>
      </c>
    </row>
    <row r="120" spans="1:7" ht="15.75">
      <c r="A120" s="446" t="str">
        <f t="shared" si="12"/>
        <v>Expat Romania BET UCITS ETF</v>
      </c>
      <c r="B120" s="447" t="str">
        <f t="shared" si="13"/>
        <v>05-1636</v>
      </c>
      <c r="C120" s="448">
        <f t="shared" si="14"/>
        <v>44561</v>
      </c>
      <c r="D120" s="449" t="s">
        <v>841</v>
      </c>
      <c r="E120" s="454" t="s">
        <v>962</v>
      </c>
      <c r="F120" s="447" t="s">
        <v>1367</v>
      </c>
      <c r="G120" s="451">
        <f>'3-OPP'!E25</f>
        <v>-46760</v>
      </c>
    </row>
    <row r="121" spans="1:7" ht="15.75">
      <c r="A121" s="446" t="str">
        <f t="shared" si="12"/>
        <v>Expat Romania BET UCITS ETF</v>
      </c>
      <c r="B121" s="447" t="str">
        <f t="shared" si="13"/>
        <v>05-1636</v>
      </c>
      <c r="C121" s="448">
        <f t="shared" si="14"/>
        <v>44561</v>
      </c>
      <c r="D121" s="449" t="s">
        <v>842</v>
      </c>
      <c r="E121" s="454" t="s">
        <v>963</v>
      </c>
      <c r="F121" s="447" t="s">
        <v>1367</v>
      </c>
      <c r="G121" s="451">
        <f>'3-OPP'!E26</f>
        <v>-11492</v>
      </c>
    </row>
    <row r="122" spans="1:7" ht="15.75">
      <c r="A122" s="446" t="str">
        <f t="shared" si="12"/>
        <v>Expat Romania BET UCITS ETF</v>
      </c>
      <c r="B122" s="447" t="str">
        <f t="shared" si="13"/>
        <v>05-1636</v>
      </c>
      <c r="C122" s="448">
        <f t="shared" si="14"/>
        <v>44561</v>
      </c>
      <c r="D122" s="449" t="s">
        <v>843</v>
      </c>
      <c r="E122" s="454" t="s">
        <v>964</v>
      </c>
      <c r="F122" s="447" t="s">
        <v>1367</v>
      </c>
      <c r="G122" s="451">
        <f>'3-OPP'!E27</f>
        <v>-24926</v>
      </c>
    </row>
    <row r="123" spans="1:7" ht="15.75">
      <c r="A123" s="446" t="str">
        <f t="shared" si="12"/>
        <v>Expat Romania BET UCITS ETF</v>
      </c>
      <c r="B123" s="447" t="str">
        <f t="shared" si="13"/>
        <v>05-1636</v>
      </c>
      <c r="C123" s="448">
        <f t="shared" si="14"/>
        <v>44561</v>
      </c>
      <c r="D123" s="449" t="s">
        <v>844</v>
      </c>
      <c r="E123" s="452" t="s">
        <v>965</v>
      </c>
      <c r="F123" s="447" t="s">
        <v>1367</v>
      </c>
      <c r="G123" s="451">
        <f>'3-OPP'!E28</f>
        <v>-1904</v>
      </c>
    </row>
    <row r="124" spans="1:7" ht="31.5">
      <c r="A124" s="446" t="str">
        <f t="shared" si="12"/>
        <v>Expat Romania BET UCITS ETF</v>
      </c>
      <c r="B124" s="447" t="str">
        <f t="shared" si="13"/>
        <v>05-1636</v>
      </c>
      <c r="C124" s="448">
        <f t="shared" si="14"/>
        <v>44561</v>
      </c>
      <c r="D124" s="455" t="s">
        <v>845</v>
      </c>
      <c r="E124" s="450" t="s">
        <v>115</v>
      </c>
      <c r="F124" s="447" t="s">
        <v>1367</v>
      </c>
      <c r="G124" s="451">
        <f>'3-OPP'!E29</f>
        <v>1712985</v>
      </c>
    </row>
    <row r="125" spans="1:7" ht="15.75">
      <c r="A125" s="446" t="str">
        <f t="shared" si="12"/>
        <v>Expat Romania BET UCITS ETF</v>
      </c>
      <c r="B125" s="447" t="str">
        <f t="shared" si="13"/>
        <v>05-1636</v>
      </c>
      <c r="C125" s="448">
        <f t="shared" si="14"/>
        <v>44561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Romania BET UCITS ETF</v>
      </c>
      <c r="B126" s="447" t="str">
        <f t="shared" si="13"/>
        <v>05-1636</v>
      </c>
      <c r="C126" s="448">
        <f t="shared" si="14"/>
        <v>44561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Romania BET UCITS ETF</v>
      </c>
      <c r="B127" s="447" t="str">
        <f t="shared" si="13"/>
        <v>05-1636</v>
      </c>
      <c r="C127" s="448">
        <f t="shared" si="14"/>
        <v>44561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Romania BET UCITS ETF</v>
      </c>
      <c r="B128" s="447" t="str">
        <f t="shared" si="13"/>
        <v>05-1636</v>
      </c>
      <c r="C128" s="448">
        <f t="shared" si="14"/>
        <v>44561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Romania BET UCITS ETF</v>
      </c>
      <c r="B129" s="447" t="str">
        <f t="shared" si="13"/>
        <v>05-1636</v>
      </c>
      <c r="C129" s="448">
        <f t="shared" si="14"/>
        <v>44561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Romania BET UCITS ETF</v>
      </c>
      <c r="B130" s="447" t="str">
        <f t="shared" si="13"/>
        <v>05-1636</v>
      </c>
      <c r="C130" s="448">
        <f t="shared" si="14"/>
        <v>44561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Romania BET UCITS ETF</v>
      </c>
      <c r="B131" s="447" t="str">
        <f t="shared" si="13"/>
        <v>05-1636</v>
      </c>
      <c r="C131" s="448">
        <f t="shared" si="14"/>
        <v>44561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Romania BET UCITS ETF</v>
      </c>
      <c r="B132" s="447" t="str">
        <f t="shared" si="13"/>
        <v>05-1636</v>
      </c>
      <c r="C132" s="448">
        <f t="shared" si="14"/>
        <v>44561</v>
      </c>
      <c r="D132" s="455" t="s">
        <v>852</v>
      </c>
      <c r="E132" s="450" t="s">
        <v>62</v>
      </c>
      <c r="F132" s="447" t="s">
        <v>1367</v>
      </c>
      <c r="G132" s="451">
        <f>'3-OPP'!E37</f>
        <v>-149347</v>
      </c>
    </row>
    <row r="133" spans="1:7" ht="31.5">
      <c r="A133" s="446" t="str">
        <f t="shared" si="12"/>
        <v>Expat Romania BET UCITS ETF</v>
      </c>
      <c r="B133" s="447" t="str">
        <f t="shared" si="13"/>
        <v>05-1636</v>
      </c>
      <c r="C133" s="448">
        <f t="shared" si="14"/>
        <v>44561</v>
      </c>
      <c r="D133" s="455" t="s">
        <v>853</v>
      </c>
      <c r="E133" s="450" t="s">
        <v>982</v>
      </c>
      <c r="F133" s="447" t="s">
        <v>1367</v>
      </c>
      <c r="G133" s="451">
        <f>'3-OPP'!E38</f>
        <v>167406</v>
      </c>
    </row>
    <row r="134" spans="1:7" ht="31.5">
      <c r="A134" s="446" t="str">
        <f t="shared" si="12"/>
        <v>Expat Romania BET UCITS ETF</v>
      </c>
      <c r="B134" s="447" t="str">
        <f t="shared" si="13"/>
        <v>05-1636</v>
      </c>
      <c r="C134" s="448">
        <f t="shared" si="14"/>
        <v>44561</v>
      </c>
      <c r="D134" s="455" t="s">
        <v>854</v>
      </c>
      <c r="E134" s="450" t="s">
        <v>983</v>
      </c>
      <c r="F134" s="447" t="s">
        <v>1367</v>
      </c>
      <c r="G134" s="451">
        <f>'3-OPP'!E39</f>
        <v>18059</v>
      </c>
    </row>
    <row r="135" spans="1:7" ht="15.75">
      <c r="A135" s="446" t="str">
        <f t="shared" si="12"/>
        <v>Expat Romania BET UCITS ETF</v>
      </c>
      <c r="B135" s="447" t="str">
        <f t="shared" si="13"/>
        <v>05-1636</v>
      </c>
      <c r="C135" s="448">
        <f t="shared" si="14"/>
        <v>44561</v>
      </c>
      <c r="D135" s="449" t="s">
        <v>855</v>
      </c>
      <c r="E135" s="453" t="s">
        <v>91</v>
      </c>
      <c r="F135" s="447" t="s">
        <v>1367</v>
      </c>
      <c r="G135" s="451">
        <f>'3-OPP'!E40</f>
        <v>18059</v>
      </c>
    </row>
    <row r="136" spans="1:7" ht="31.5">
      <c r="A136" s="434" t="str">
        <f t="shared" si="12"/>
        <v>Expat Romania BET UCITS ETF</v>
      </c>
      <c r="B136" s="435" t="str">
        <f t="shared" si="13"/>
        <v>05-1636</v>
      </c>
      <c r="C136" s="436">
        <f t="shared" si="14"/>
        <v>44561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Romania BET UCITS ETF</v>
      </c>
      <c r="B137" s="435" t="str">
        <f t="shared" si="13"/>
        <v>05-1636</v>
      </c>
      <c r="C137" s="436">
        <f t="shared" si="14"/>
        <v>44561</v>
      </c>
      <c r="D137" s="456" t="s">
        <v>857</v>
      </c>
      <c r="E137" s="457" t="s">
        <v>49</v>
      </c>
      <c r="F137" s="435" t="s">
        <v>1368</v>
      </c>
      <c r="G137" s="439">
        <f>'4-OSK'!I14</f>
        <v>4463176</v>
      </c>
    </row>
    <row r="138" spans="1:7" ht="31.5">
      <c r="A138" s="434" t="str">
        <f t="shared" si="12"/>
        <v>Expat Romania BET UCITS ETF</v>
      </c>
      <c r="B138" s="435" t="str">
        <f t="shared" si="13"/>
        <v>05-1636</v>
      </c>
      <c r="C138" s="436">
        <f t="shared" si="14"/>
        <v>44561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Romania BET UCITS ETF</v>
      </c>
      <c r="B139" s="435" t="str">
        <f t="shared" si="13"/>
        <v>05-1636</v>
      </c>
      <c r="C139" s="436">
        <f t="shared" si="14"/>
        <v>44561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Romania BET UCITS ETF</v>
      </c>
      <c r="B140" s="435" t="str">
        <f t="shared" si="13"/>
        <v>05-1636</v>
      </c>
      <c r="C140" s="436">
        <f t="shared" si="14"/>
        <v>44561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Romania BET UCITS ETF</v>
      </c>
      <c r="B141" s="435" t="str">
        <f t="shared" si="13"/>
        <v>05-1636</v>
      </c>
      <c r="C141" s="436">
        <f t="shared" si="14"/>
        <v>44561</v>
      </c>
      <c r="D141" s="456" t="s">
        <v>861</v>
      </c>
      <c r="E141" s="457" t="s">
        <v>51</v>
      </c>
      <c r="F141" s="435" t="s">
        <v>1368</v>
      </c>
      <c r="G141" s="439">
        <f>'4-OSK'!I18</f>
        <v>4463176</v>
      </c>
    </row>
    <row r="142" spans="1:7" ht="31.5">
      <c r="A142" s="434" t="str">
        <f aca="true" t="shared" si="15" ref="A142:A155">dfName</f>
        <v>Expat Romania BET UCITS ETF</v>
      </c>
      <c r="B142" s="435" t="str">
        <f aca="true" t="shared" si="16" ref="B142:B155">dfRG</f>
        <v>05-1636</v>
      </c>
      <c r="C142" s="436">
        <f aca="true" t="shared" si="17" ref="C142:C155">EndDate</f>
        <v>44561</v>
      </c>
      <c r="D142" s="456" t="s">
        <v>862</v>
      </c>
      <c r="E142" s="457" t="s">
        <v>149</v>
      </c>
      <c r="F142" s="435" t="s">
        <v>1368</v>
      </c>
      <c r="G142" s="439">
        <f>'4-OSK'!I19</f>
        <v>-1828224</v>
      </c>
    </row>
    <row r="143" spans="1:7" ht="31.5">
      <c r="A143" s="434" t="str">
        <f t="shared" si="15"/>
        <v>Expat Romania BET UCITS ETF</v>
      </c>
      <c r="B143" s="435" t="str">
        <f t="shared" si="16"/>
        <v>05-1636</v>
      </c>
      <c r="C143" s="436">
        <f t="shared" si="17"/>
        <v>44561</v>
      </c>
      <c r="D143" s="456" t="s">
        <v>863</v>
      </c>
      <c r="E143" s="458" t="s">
        <v>225</v>
      </c>
      <c r="F143" s="435" t="s">
        <v>1368</v>
      </c>
      <c r="G143" s="439">
        <f>'4-OSK'!I20</f>
        <v>502140</v>
      </c>
    </row>
    <row r="144" spans="1:7" ht="31.5">
      <c r="A144" s="434" t="str">
        <f t="shared" si="15"/>
        <v>Expat Romania BET UCITS ETF</v>
      </c>
      <c r="B144" s="435" t="str">
        <f t="shared" si="16"/>
        <v>05-1636</v>
      </c>
      <c r="C144" s="436">
        <f t="shared" si="17"/>
        <v>44561</v>
      </c>
      <c r="D144" s="456" t="s">
        <v>864</v>
      </c>
      <c r="E144" s="458" t="s">
        <v>226</v>
      </c>
      <c r="F144" s="435" t="s">
        <v>1368</v>
      </c>
      <c r="G144" s="439">
        <f>'4-OSK'!I21</f>
        <v>-2330364</v>
      </c>
    </row>
    <row r="145" spans="1:7" ht="31.5">
      <c r="A145" s="434" t="str">
        <f t="shared" si="15"/>
        <v>Expat Romania BET UCITS ETF</v>
      </c>
      <c r="B145" s="435" t="str">
        <f t="shared" si="16"/>
        <v>05-1636</v>
      </c>
      <c r="C145" s="436">
        <f t="shared" si="17"/>
        <v>44561</v>
      </c>
      <c r="D145" s="456" t="s">
        <v>865</v>
      </c>
      <c r="E145" s="457" t="s">
        <v>52</v>
      </c>
      <c r="F145" s="435" t="s">
        <v>1368</v>
      </c>
      <c r="G145" s="439">
        <f>'4-OSK'!I22</f>
        <v>1310691</v>
      </c>
    </row>
    <row r="146" spans="1:7" ht="31.5">
      <c r="A146" s="434" t="str">
        <f t="shared" si="15"/>
        <v>Expat Romania BET UCITS ETF</v>
      </c>
      <c r="B146" s="435" t="str">
        <f t="shared" si="16"/>
        <v>05-1636</v>
      </c>
      <c r="C146" s="436">
        <f t="shared" si="17"/>
        <v>44561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Romania BET UCITS ETF</v>
      </c>
      <c r="B147" s="435" t="str">
        <f t="shared" si="16"/>
        <v>05-1636</v>
      </c>
      <c r="C147" s="436">
        <f t="shared" si="17"/>
        <v>44561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Romania BET UCITS ETF</v>
      </c>
      <c r="B148" s="435" t="str">
        <f t="shared" si="16"/>
        <v>05-1636</v>
      </c>
      <c r="C148" s="436">
        <f t="shared" si="17"/>
        <v>44561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Romania BET UCITS ETF</v>
      </c>
      <c r="B149" s="435" t="str">
        <f t="shared" si="16"/>
        <v>05-1636</v>
      </c>
      <c r="C149" s="436">
        <f t="shared" si="17"/>
        <v>44561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Romania BET UCITS ETF</v>
      </c>
      <c r="B150" s="435" t="str">
        <f t="shared" si="16"/>
        <v>05-1636</v>
      </c>
      <c r="C150" s="436">
        <f t="shared" si="17"/>
        <v>44561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Romania BET UCITS ETF</v>
      </c>
      <c r="B151" s="435" t="str">
        <f t="shared" si="16"/>
        <v>05-1636</v>
      </c>
      <c r="C151" s="436">
        <f t="shared" si="17"/>
        <v>44561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Romania BET UCITS ETF</v>
      </c>
      <c r="B152" s="435" t="str">
        <f t="shared" si="16"/>
        <v>05-1636</v>
      </c>
      <c r="C152" s="436">
        <f t="shared" si="17"/>
        <v>44561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Romania BET UCITS ETF</v>
      </c>
      <c r="B153" s="435" t="str">
        <f t="shared" si="16"/>
        <v>05-1636</v>
      </c>
      <c r="C153" s="436">
        <f t="shared" si="17"/>
        <v>44561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Romania BET UCITS ETF</v>
      </c>
      <c r="B154" s="435" t="str">
        <f t="shared" si="16"/>
        <v>05-1636</v>
      </c>
      <c r="C154" s="436">
        <f t="shared" si="17"/>
        <v>44561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Romania BET UCITS ETF</v>
      </c>
      <c r="B155" s="435" t="str">
        <f t="shared" si="16"/>
        <v>05-1636</v>
      </c>
      <c r="C155" s="436">
        <f t="shared" si="17"/>
        <v>44561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Romania BET UCITS ETF</v>
      </c>
      <c r="B157" s="435" t="str">
        <f aca="true" t="shared" si="19" ref="B157:B199">dfRG</f>
        <v>05-1636</v>
      </c>
      <c r="C157" s="436">
        <f aca="true" t="shared" si="20" ref="C157:C199">EndDate</f>
        <v>44561</v>
      </c>
      <c r="D157" s="456" t="s">
        <v>865</v>
      </c>
      <c r="E157" s="457" t="s">
        <v>55</v>
      </c>
      <c r="F157" s="435" t="s">
        <v>1368</v>
      </c>
      <c r="G157" s="439">
        <f>'4-OSK'!I34</f>
        <v>3945643</v>
      </c>
    </row>
    <row r="158" spans="1:7" ht="31.5">
      <c r="A158" s="434" t="str">
        <f t="shared" si="18"/>
        <v>Expat Romania BET UCITS ETF</v>
      </c>
      <c r="B158" s="435" t="str">
        <f t="shared" si="19"/>
        <v>05-1636</v>
      </c>
      <c r="C158" s="436">
        <f t="shared" si="20"/>
        <v>44561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Romania BET UCITS ETF</v>
      </c>
      <c r="B159" s="435" t="str">
        <f t="shared" si="19"/>
        <v>05-1636</v>
      </c>
      <c r="C159" s="436">
        <f t="shared" si="20"/>
        <v>44561</v>
      </c>
      <c r="D159" s="456" t="s">
        <v>878</v>
      </c>
      <c r="E159" s="457" t="s">
        <v>56</v>
      </c>
      <c r="F159" s="435" t="s">
        <v>1368</v>
      </c>
      <c r="G159" s="439">
        <f>'4-OSK'!I36</f>
        <v>3945643</v>
      </c>
    </row>
    <row r="160" spans="1:7" ht="15.75">
      <c r="A160" s="475" t="str">
        <f t="shared" si="18"/>
        <v>Expat Romania BET UCITS ETF</v>
      </c>
      <c r="B160" s="476" t="str">
        <f t="shared" si="19"/>
        <v>05-1636</v>
      </c>
      <c r="C160" s="477">
        <f t="shared" si="20"/>
        <v>44561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Romania BET UCITS ETF</v>
      </c>
      <c r="B161" s="476" t="str">
        <f t="shared" si="19"/>
        <v>05-1636</v>
      </c>
      <c r="C161" s="477">
        <f t="shared" si="20"/>
        <v>44561</v>
      </c>
      <c r="D161" s="573" t="s">
        <v>1396</v>
      </c>
      <c r="E161" s="574" t="s">
        <v>1374</v>
      </c>
      <c r="F161" s="476" t="s">
        <v>1409</v>
      </c>
      <c r="G161" s="605">
        <f>'5-DI'!D12</f>
        <v>1940000</v>
      </c>
    </row>
    <row r="162" spans="1:7" ht="15.75">
      <c r="A162" s="475" t="str">
        <f t="shared" si="18"/>
        <v>Expat Romania BET UCITS ETF</v>
      </c>
      <c r="B162" s="476" t="str">
        <f t="shared" si="19"/>
        <v>05-1636</v>
      </c>
      <c r="C162" s="477">
        <f t="shared" si="20"/>
        <v>44561</v>
      </c>
      <c r="D162" s="573" t="s">
        <v>1397</v>
      </c>
      <c r="E162" s="575" t="s">
        <v>1373</v>
      </c>
      <c r="F162" s="476" t="s">
        <v>1409</v>
      </c>
      <c r="G162" s="605">
        <f>'5-DI'!D13</f>
        <v>1300000</v>
      </c>
    </row>
    <row r="163" spans="1:7" ht="15.75">
      <c r="A163" s="475" t="str">
        <f t="shared" si="18"/>
        <v>Expat Romania BET UCITS ETF</v>
      </c>
      <c r="B163" s="476" t="str">
        <f t="shared" si="19"/>
        <v>05-1636</v>
      </c>
      <c r="C163" s="477">
        <f t="shared" si="20"/>
        <v>44561</v>
      </c>
      <c r="D163" s="573" t="s">
        <v>1398</v>
      </c>
      <c r="E163" s="576" t="s">
        <v>1386</v>
      </c>
      <c r="F163" s="476" t="s">
        <v>1409</v>
      </c>
      <c r="G163" s="605">
        <f>'5-DI'!D14</f>
        <v>180000</v>
      </c>
    </row>
    <row r="164" spans="1:7" ht="31.5">
      <c r="A164" s="475" t="str">
        <f t="shared" si="18"/>
        <v>Expat Romania BET UCITS ETF</v>
      </c>
      <c r="B164" s="476" t="str">
        <f t="shared" si="19"/>
        <v>05-1636</v>
      </c>
      <c r="C164" s="477">
        <f t="shared" si="20"/>
        <v>44561</v>
      </c>
      <c r="D164" s="573" t="s">
        <v>1399</v>
      </c>
      <c r="E164" s="576" t="s">
        <v>1388</v>
      </c>
      <c r="F164" s="476" t="s">
        <v>1409</v>
      </c>
      <c r="G164" s="606">
        <f>'5-DI'!D15</f>
        <v>502139.79</v>
      </c>
    </row>
    <row r="165" spans="1:7" ht="15.75">
      <c r="A165" s="475" t="str">
        <f t="shared" si="18"/>
        <v>Expat Romania BET UCITS ETF</v>
      </c>
      <c r="B165" s="476" t="str">
        <f t="shared" si="19"/>
        <v>05-1636</v>
      </c>
      <c r="C165" s="477">
        <f t="shared" si="20"/>
        <v>44561</v>
      </c>
      <c r="D165" s="573" t="s">
        <v>1400</v>
      </c>
      <c r="E165" s="576" t="s">
        <v>1387</v>
      </c>
      <c r="F165" s="476" t="s">
        <v>1409</v>
      </c>
      <c r="G165" s="605">
        <f>'5-DI'!D16</f>
        <v>820000</v>
      </c>
    </row>
    <row r="166" spans="1:7" ht="31.5">
      <c r="A166" s="475" t="str">
        <f t="shared" si="18"/>
        <v>Expat Romania BET UCITS ETF</v>
      </c>
      <c r="B166" s="476" t="str">
        <f t="shared" si="19"/>
        <v>05-1636</v>
      </c>
      <c r="C166" s="477">
        <f t="shared" si="20"/>
        <v>44561</v>
      </c>
      <c r="D166" s="573" t="s">
        <v>1401</v>
      </c>
      <c r="E166" s="576" t="s">
        <v>1389</v>
      </c>
      <c r="F166" s="476" t="s">
        <v>1409</v>
      </c>
      <c r="G166" s="606">
        <f>'5-DI'!D17</f>
        <v>2330363.62</v>
      </c>
    </row>
    <row r="167" spans="1:7" ht="31.5">
      <c r="A167" s="475" t="str">
        <f t="shared" si="18"/>
        <v>Expat Romania BET UCITS ETF</v>
      </c>
      <c r="B167" s="476" t="str">
        <f t="shared" si="19"/>
        <v>05-1636</v>
      </c>
      <c r="C167" s="477">
        <f t="shared" si="20"/>
        <v>44561</v>
      </c>
      <c r="D167" s="573" t="s">
        <v>1402</v>
      </c>
      <c r="E167" s="576" t="s">
        <v>1390</v>
      </c>
      <c r="F167" s="476" t="s">
        <v>1409</v>
      </c>
      <c r="G167" s="605">
        <f>'5-DI'!D18</f>
        <v>1.1763</v>
      </c>
    </row>
    <row r="168" spans="1:7" ht="31.5">
      <c r="A168" s="475" t="str">
        <f t="shared" si="18"/>
        <v>Expat Romania BET UCITS ETF</v>
      </c>
      <c r="B168" s="476" t="str">
        <f t="shared" si="19"/>
        <v>05-1636</v>
      </c>
      <c r="C168" s="477">
        <f t="shared" si="20"/>
        <v>44561</v>
      </c>
      <c r="D168" s="573" t="s">
        <v>1403</v>
      </c>
      <c r="E168" s="576" t="s">
        <v>1391</v>
      </c>
      <c r="F168" s="476" t="s">
        <v>1409</v>
      </c>
      <c r="G168" s="605">
        <f>'5-DI'!D19</f>
        <v>1.5518</v>
      </c>
    </row>
    <row r="169" spans="1:7" ht="15.75">
      <c r="A169" s="475" t="str">
        <f t="shared" si="18"/>
        <v>Expat Romania BET UCITS ETF</v>
      </c>
      <c r="B169" s="476" t="str">
        <f t="shared" si="19"/>
        <v>05-1636</v>
      </c>
      <c r="C169" s="477">
        <f t="shared" si="20"/>
        <v>44561</v>
      </c>
      <c r="D169" s="573" t="s">
        <v>1404</v>
      </c>
      <c r="E169" s="577" t="s">
        <v>1392</v>
      </c>
      <c r="F169" s="476" t="s">
        <v>1409</v>
      </c>
      <c r="G169" s="607">
        <f>'5-DI'!D21</f>
        <v>46268</v>
      </c>
    </row>
    <row r="170" spans="1:7" ht="15.75">
      <c r="A170" s="475" t="str">
        <f t="shared" si="18"/>
        <v>Expat Romania BET UCITS ETF</v>
      </c>
      <c r="B170" s="476" t="str">
        <f t="shared" si="19"/>
        <v>05-1636</v>
      </c>
      <c r="C170" s="477">
        <f t="shared" si="20"/>
        <v>44561</v>
      </c>
      <c r="D170" s="573" t="s">
        <v>1405</v>
      </c>
      <c r="E170" s="577" t="s">
        <v>1393</v>
      </c>
      <c r="F170" s="476" t="s">
        <v>1409</v>
      </c>
      <c r="G170" s="607">
        <f>'5-DI'!D22</f>
        <v>16423</v>
      </c>
    </row>
    <row r="171" spans="1:7" ht="15.75">
      <c r="A171" s="475" t="str">
        <f t="shared" si="18"/>
        <v>Expat Romania BET UCITS ETF</v>
      </c>
      <c r="B171" s="476" t="str">
        <f t="shared" si="19"/>
        <v>05-1636</v>
      </c>
      <c r="C171" s="477">
        <f t="shared" si="20"/>
        <v>44561</v>
      </c>
      <c r="D171" s="573" t="s">
        <v>1407</v>
      </c>
      <c r="E171" s="577" t="s">
        <v>1394</v>
      </c>
      <c r="F171" s="476" t="s">
        <v>1409</v>
      </c>
      <c r="G171" s="607">
        <f>'5-DI'!D23</f>
        <v>5879</v>
      </c>
    </row>
    <row r="172" spans="1:7" ht="15.75">
      <c r="A172" s="475" t="str">
        <f t="shared" si="18"/>
        <v>Expat Romania BET UCITS ETF</v>
      </c>
      <c r="B172" s="476" t="str">
        <f t="shared" si="19"/>
        <v>05-1636</v>
      </c>
      <c r="C172" s="477">
        <f t="shared" si="20"/>
        <v>44561</v>
      </c>
      <c r="D172" s="573" t="s">
        <v>1447</v>
      </c>
      <c r="E172" s="577" t="s">
        <v>1443</v>
      </c>
      <c r="F172" s="476" t="s">
        <v>1409</v>
      </c>
      <c r="G172" s="608">
        <f>'5-DI'!D24</f>
        <v>0.319221</v>
      </c>
    </row>
    <row r="173" spans="1:7" ht="15.75">
      <c r="A173" s="475" t="str">
        <f t="shared" si="18"/>
        <v>Expat Romania BET UCITS ETF</v>
      </c>
      <c r="B173" s="476" t="str">
        <f t="shared" si="19"/>
        <v>05-1636</v>
      </c>
      <c r="C173" s="477">
        <f t="shared" si="20"/>
        <v>44561</v>
      </c>
      <c r="D173" s="573" t="s">
        <v>1448</v>
      </c>
      <c r="E173" s="577" t="s">
        <v>1444</v>
      </c>
      <c r="F173" s="476" t="s">
        <v>1409</v>
      </c>
      <c r="G173" s="608">
        <f>'5-DI'!D25</f>
        <v>0.11355399999999999</v>
      </c>
    </row>
    <row r="174" spans="1:7" ht="15.75">
      <c r="A174" s="475" t="str">
        <f t="shared" si="18"/>
        <v>Expat Romania BET UCITS ETF</v>
      </c>
      <c r="B174" s="476" t="str">
        <f t="shared" si="19"/>
        <v>05-1636</v>
      </c>
      <c r="C174" s="477">
        <f t="shared" si="20"/>
        <v>44561</v>
      </c>
      <c r="D174" s="573" t="s">
        <v>1449</v>
      </c>
      <c r="E174" s="577" t="s">
        <v>1445</v>
      </c>
      <c r="F174" s="476" t="s">
        <v>1409</v>
      </c>
      <c r="G174" s="608">
        <f>'5-DI'!D26</f>
        <v>0.319221</v>
      </c>
    </row>
    <row r="175" spans="1:7" ht="15.75">
      <c r="A175" s="475" t="str">
        <f t="shared" si="18"/>
        <v>Expat Romania BET UCITS ETF</v>
      </c>
      <c r="B175" s="476" t="str">
        <f t="shared" si="19"/>
        <v>05-1636</v>
      </c>
      <c r="C175" s="477">
        <f t="shared" si="20"/>
        <v>44561</v>
      </c>
      <c r="D175" s="573" t="s">
        <v>1450</v>
      </c>
      <c r="E175" s="577" t="s">
        <v>1446</v>
      </c>
      <c r="F175" s="476" t="s">
        <v>1409</v>
      </c>
      <c r="G175" s="608">
        <f>'5-DI'!D27</f>
        <v>0.1093</v>
      </c>
    </row>
    <row r="176" spans="1:7" ht="31.5">
      <c r="A176" s="446" t="str">
        <f t="shared" si="18"/>
        <v>Expat Romania BET UCITS ETF</v>
      </c>
      <c r="B176" s="447" t="str">
        <f t="shared" si="19"/>
        <v>05-1636</v>
      </c>
      <c r="C176" s="448">
        <f t="shared" si="20"/>
        <v>44561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Romania BET UCITS ETF</v>
      </c>
      <c r="B177" s="447" t="str">
        <f t="shared" si="19"/>
        <v>05-1636</v>
      </c>
      <c r="C177" s="448">
        <f t="shared" si="20"/>
        <v>44561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Romania BET UCITS ETF</v>
      </c>
      <c r="B178" s="447" t="str">
        <f t="shared" si="19"/>
        <v>05-1636</v>
      </c>
      <c r="C178" s="448">
        <f t="shared" si="20"/>
        <v>44561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Romania BET UCITS ETF</v>
      </c>
      <c r="B179" s="447" t="str">
        <f t="shared" si="19"/>
        <v>05-1636</v>
      </c>
      <c r="C179" s="448">
        <f t="shared" si="20"/>
        <v>44561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Romania BET UCITS ETF</v>
      </c>
      <c r="B180" s="447" t="str">
        <f t="shared" si="19"/>
        <v>05-1636</v>
      </c>
      <c r="C180" s="448">
        <f t="shared" si="20"/>
        <v>44561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Romania BET UCITS ETF</v>
      </c>
      <c r="B181" s="447" t="str">
        <f t="shared" si="19"/>
        <v>05-1636</v>
      </c>
      <c r="C181" s="448">
        <f t="shared" si="20"/>
        <v>44561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Romania BET UCITS ETF</v>
      </c>
      <c r="B182" s="447" t="str">
        <f t="shared" si="19"/>
        <v>05-1636</v>
      </c>
      <c r="C182" s="448">
        <f t="shared" si="20"/>
        <v>44561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Romania BET UCITS ETF</v>
      </c>
      <c r="B183" s="467" t="str">
        <f t="shared" si="19"/>
        <v>05-1636</v>
      </c>
      <c r="C183" s="468">
        <f t="shared" si="20"/>
        <v>44561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Romania BET UCITS ETF</v>
      </c>
      <c r="B184" s="467" t="str">
        <f t="shared" si="19"/>
        <v>05-1636</v>
      </c>
      <c r="C184" s="468">
        <f t="shared" si="20"/>
        <v>44561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Romania BET UCITS ETF</v>
      </c>
      <c r="B185" s="467" t="str">
        <f t="shared" si="19"/>
        <v>05-1636</v>
      </c>
      <c r="C185" s="468">
        <f t="shared" si="20"/>
        <v>44561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Romania BET UCITS ETF</v>
      </c>
      <c r="B186" s="467" t="str">
        <f t="shared" si="19"/>
        <v>05-1636</v>
      </c>
      <c r="C186" s="468">
        <f t="shared" si="20"/>
        <v>44561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Expat Romania BET UCITS ETF</v>
      </c>
      <c r="B187" s="467" t="str">
        <f t="shared" si="19"/>
        <v>05-1636</v>
      </c>
      <c r="C187" s="468">
        <f t="shared" si="20"/>
        <v>44561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Romania BET UCITS ETF</v>
      </c>
      <c r="B188" s="467" t="str">
        <f t="shared" si="19"/>
        <v>05-1636</v>
      </c>
      <c r="C188" s="468">
        <f t="shared" si="20"/>
        <v>44561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Romania BET UCITS ETF</v>
      </c>
      <c r="B189" s="467" t="str">
        <f t="shared" si="19"/>
        <v>05-1636</v>
      </c>
      <c r="C189" s="468">
        <f t="shared" si="20"/>
        <v>44561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Romania BET UCITS ETF</v>
      </c>
      <c r="B190" s="467" t="str">
        <f t="shared" si="19"/>
        <v>05-1636</v>
      </c>
      <c r="C190" s="468">
        <f t="shared" si="20"/>
        <v>44561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Romania BET UCITS ETF</v>
      </c>
      <c r="B191" s="467" t="str">
        <f t="shared" si="19"/>
        <v>05-1636</v>
      </c>
      <c r="C191" s="468">
        <f t="shared" si="20"/>
        <v>44561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Romania BET UCITS ETF</v>
      </c>
      <c r="B192" s="467" t="str">
        <f t="shared" si="19"/>
        <v>05-1636</v>
      </c>
      <c r="C192" s="468">
        <f t="shared" si="20"/>
        <v>44561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Romania BET UCITS ETF</v>
      </c>
      <c r="B193" s="467" t="str">
        <f t="shared" si="19"/>
        <v>05-1636</v>
      </c>
      <c r="C193" s="468">
        <f t="shared" si="20"/>
        <v>44561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Romania BET UCITS ETF</v>
      </c>
      <c r="B194" s="467" t="str">
        <f t="shared" si="19"/>
        <v>05-1636</v>
      </c>
      <c r="C194" s="468">
        <f t="shared" si="20"/>
        <v>44561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Romania BET UCITS ETF</v>
      </c>
      <c r="B195" s="467" t="str">
        <f t="shared" si="19"/>
        <v>05-1636</v>
      </c>
      <c r="C195" s="468">
        <f t="shared" si="20"/>
        <v>44561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Romania BET UCITS ETF</v>
      </c>
      <c r="B196" s="467" t="str">
        <f t="shared" si="19"/>
        <v>05-1636</v>
      </c>
      <c r="C196" s="468">
        <f t="shared" si="20"/>
        <v>44561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Expat Romania BET UCITS ETF</v>
      </c>
      <c r="B197" s="476" t="str">
        <f t="shared" si="19"/>
        <v>05-1636</v>
      </c>
      <c r="C197" s="477">
        <f t="shared" si="20"/>
        <v>44561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Romania BET UCITS ETF</v>
      </c>
      <c r="B198" s="476" t="str">
        <f t="shared" si="19"/>
        <v>05-1636</v>
      </c>
      <c r="C198" s="477">
        <f t="shared" si="20"/>
        <v>44561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Romania BET UCITS ETF</v>
      </c>
      <c r="B199" s="476" t="str">
        <f t="shared" si="19"/>
        <v>05-1636</v>
      </c>
      <c r="C199" s="477">
        <f t="shared" si="20"/>
        <v>44561</v>
      </c>
      <c r="D199" s="481" t="s">
        <v>900</v>
      </c>
      <c r="E199" s="482" t="s">
        <v>911</v>
      </c>
      <c r="F199" s="476" t="s">
        <v>1372</v>
      </c>
      <c r="G199" s="480">
        <f>'7-RP'!C33</f>
        <v>4040</v>
      </c>
    </row>
    <row r="200" spans="1:7" ht="15.75">
      <c r="A200" s="475" t="str">
        <f aca="true" t="shared" si="21" ref="A200:A212">dfName</f>
        <v>Expat Romania BET UCITS ETF</v>
      </c>
      <c r="B200" s="476" t="str">
        <f aca="true" t="shared" si="22" ref="B200:B212">dfRG</f>
        <v>05-1636</v>
      </c>
      <c r="C200" s="477">
        <f aca="true" t="shared" si="23" ref="C200:C212">EndDate</f>
        <v>44561</v>
      </c>
      <c r="D200" s="481" t="s">
        <v>901</v>
      </c>
      <c r="E200" s="483" t="s">
        <v>159</v>
      </c>
      <c r="F200" s="476" t="s">
        <v>1372</v>
      </c>
      <c r="G200" s="480">
        <f>'7-RP'!C34</f>
        <v>826</v>
      </c>
    </row>
    <row r="201" spans="1:7" ht="15.75">
      <c r="A201" s="475" t="str">
        <f t="shared" si="21"/>
        <v>Expat Romania BET UCITS ETF</v>
      </c>
      <c r="B201" s="476" t="str">
        <f t="shared" si="22"/>
        <v>05-1636</v>
      </c>
      <c r="C201" s="477">
        <f t="shared" si="23"/>
        <v>44561</v>
      </c>
      <c r="D201" s="481" t="s">
        <v>902</v>
      </c>
      <c r="E201" s="483" t="s">
        <v>98</v>
      </c>
      <c r="F201" s="476" t="s">
        <v>1372</v>
      </c>
      <c r="G201" s="480">
        <f>'7-RP'!C35</f>
        <v>3214</v>
      </c>
    </row>
    <row r="202" spans="1:7" ht="15.75">
      <c r="A202" s="475" t="str">
        <f t="shared" si="21"/>
        <v>Expat Romania BET UCITS ETF</v>
      </c>
      <c r="B202" s="476" t="str">
        <f t="shared" si="22"/>
        <v>05-1636</v>
      </c>
      <c r="C202" s="477">
        <f t="shared" si="23"/>
        <v>44561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Romania BET UCITS ETF</v>
      </c>
      <c r="B203" s="476" t="str">
        <f t="shared" si="22"/>
        <v>05-1636</v>
      </c>
      <c r="C203" s="477">
        <f t="shared" si="23"/>
        <v>44561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Romania BET UCITS ETF</v>
      </c>
      <c r="B204" s="476" t="str">
        <f t="shared" si="22"/>
        <v>05-1636</v>
      </c>
      <c r="C204" s="477">
        <f t="shared" si="23"/>
        <v>44561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Romania BET UCITS ETF</v>
      </c>
      <c r="B205" s="476" t="str">
        <f t="shared" si="22"/>
        <v>05-1636</v>
      </c>
      <c r="C205" s="477">
        <f t="shared" si="23"/>
        <v>44561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Romania BET UCITS ETF</v>
      </c>
      <c r="B206" s="476" t="str">
        <f t="shared" si="22"/>
        <v>05-1636</v>
      </c>
      <c r="C206" s="477">
        <f t="shared" si="23"/>
        <v>44561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Romania BET UCITS ETF</v>
      </c>
      <c r="B207" s="476" t="str">
        <f t="shared" si="22"/>
        <v>05-1636</v>
      </c>
      <c r="C207" s="477">
        <f t="shared" si="23"/>
        <v>44561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Romania BET UCITS ETF</v>
      </c>
      <c r="B208" s="476" t="str">
        <f t="shared" si="22"/>
        <v>05-1636</v>
      </c>
      <c r="C208" s="477">
        <f t="shared" si="23"/>
        <v>44561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Romania BET UCITS ETF</v>
      </c>
      <c r="B209" s="476" t="str">
        <f t="shared" si="22"/>
        <v>05-1636</v>
      </c>
      <c r="C209" s="477">
        <f t="shared" si="23"/>
        <v>44561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Romania BET UCITS ETF</v>
      </c>
      <c r="B210" s="476" t="str">
        <f t="shared" si="22"/>
        <v>05-1636</v>
      </c>
      <c r="C210" s="477">
        <f t="shared" si="23"/>
        <v>44561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Romania BET UCITS ETF</v>
      </c>
      <c r="B211" s="476" t="str">
        <f t="shared" si="22"/>
        <v>05-1636</v>
      </c>
      <c r="C211" s="477">
        <f t="shared" si="23"/>
        <v>44561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Romania BET UCITS ETF</v>
      </c>
      <c r="B212" s="485" t="str">
        <f t="shared" si="22"/>
        <v>05-1636</v>
      </c>
      <c r="C212" s="486">
        <f t="shared" si="23"/>
        <v>44561</v>
      </c>
      <c r="D212" s="487" t="s">
        <v>910</v>
      </c>
      <c r="E212" s="488" t="s">
        <v>75</v>
      </c>
      <c r="F212" s="485" t="s">
        <v>1372</v>
      </c>
      <c r="G212" s="489">
        <f>'7-RP'!C46</f>
        <v>4040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ROMANIA BET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31.12.2021 г.</v>
      </c>
      <c r="B4" s="92"/>
      <c r="C4" s="92"/>
      <c r="D4" s="92"/>
      <c r="E4" s="92"/>
      <c r="F4" s="225" t="s">
        <v>914</v>
      </c>
      <c r="G4" s="234">
        <f>ReportedCompletionDate</f>
        <v>44572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2542579</v>
      </c>
      <c r="H11" s="251">
        <v>3794310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-130049</v>
      </c>
      <c r="H13" s="231">
        <v>446444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-130049</v>
      </c>
      <c r="H16" s="252">
        <f>SUM(H13:H15)</f>
        <v>446444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222422</v>
      </c>
      <c r="H18" s="244">
        <f>SUM(H19:H20)</f>
        <v>76689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288800</v>
      </c>
      <c r="H19" s="231">
        <v>143067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-66378</v>
      </c>
      <c r="H20" s="231">
        <v>-66378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1310691</v>
      </c>
      <c r="H21" s="231">
        <v>145733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18059</v>
      </c>
      <c r="D22" s="286">
        <v>167406</v>
      </c>
      <c r="E22" s="287" t="s">
        <v>990</v>
      </c>
      <c r="F22" s="230" t="s">
        <v>991</v>
      </c>
      <c r="G22" s="231"/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1533113</v>
      </c>
      <c r="H23" s="252">
        <f>H19+H21+H20+H22</f>
        <v>222422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3945643</v>
      </c>
      <c r="H24" s="252">
        <f>H11+H16+H23</f>
        <v>4463176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18059</v>
      </c>
      <c r="D25" s="252">
        <f>SUM(D21:D24)</f>
        <v>167406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3931624</v>
      </c>
      <c r="D27" s="244">
        <f>SUM(D28:D31)</f>
        <v>4215132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3931624</v>
      </c>
      <c r="D28" s="231">
        <v>4215132</v>
      </c>
      <c r="E28" s="125" t="s">
        <v>125</v>
      </c>
      <c r="F28" s="262" t="s">
        <v>208</v>
      </c>
      <c r="G28" s="244">
        <f>SUM(G29:G31)</f>
        <v>4040</v>
      </c>
      <c r="H28" s="244">
        <f>SUM(H29:H31)</f>
        <v>4607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826</v>
      </c>
      <c r="H29" s="258">
        <v>901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3214</v>
      </c>
      <c r="H30" s="258">
        <v>3706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3931624</v>
      </c>
      <c r="D37" s="243">
        <f>SUM(D32:D36)+D27</f>
        <v>4215132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4040</v>
      </c>
      <c r="H40" s="259">
        <f>SUM(H32:H39)+H28+H27</f>
        <v>4607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>
        <v>85245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85245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3949683</v>
      </c>
      <c r="D45" s="259">
        <f>D25+D37+D43+D44</f>
        <v>4467783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3949683</v>
      </c>
      <c r="D47" s="609">
        <f>D18+D45</f>
        <v>4467783</v>
      </c>
      <c r="E47" s="264" t="s">
        <v>35</v>
      </c>
      <c r="F47" s="223" t="s">
        <v>221</v>
      </c>
      <c r="G47" s="610">
        <f>G24+G40</f>
        <v>3949683</v>
      </c>
      <c r="H47" s="610">
        <f>H24+H40</f>
        <v>4467783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70" zoomScaleNormal="70" zoomScalePageLayoutView="0" workbookViewId="0" topLeftCell="A1">
      <selection activeCell="G15" sqref="G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ROMANIA BET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01.01.2021 - 31.12.2021</v>
      </c>
      <c r="B4" s="91"/>
      <c r="C4" s="90"/>
      <c r="D4" s="91"/>
      <c r="E4" s="91"/>
      <c r="F4" s="76" t="s">
        <v>914</v>
      </c>
      <c r="G4" s="491">
        <f>ReportedCompletionDate</f>
        <v>44572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214734</v>
      </c>
      <c r="H12" s="245">
        <v>271853</v>
      </c>
      <c r="I12" s="132"/>
    </row>
    <row r="13" spans="1:9" s="124" customFormat="1" ht="31.5">
      <c r="A13" s="136" t="s">
        <v>936</v>
      </c>
      <c r="B13" s="373" t="s">
        <v>795</v>
      </c>
      <c r="C13" s="245">
        <v>14562</v>
      </c>
      <c r="D13" s="245">
        <v>1137</v>
      </c>
      <c r="E13" s="136" t="s">
        <v>939</v>
      </c>
      <c r="F13" s="373" t="s">
        <v>812</v>
      </c>
      <c r="G13" s="245">
        <v>7432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/>
      <c r="E14" s="136" t="s">
        <v>940</v>
      </c>
      <c r="F14" s="373" t="s">
        <v>813</v>
      </c>
      <c r="G14" s="245">
        <f>6453398-5155111</f>
        <v>1298287</v>
      </c>
      <c r="H14" s="245">
        <v>14121</v>
      </c>
      <c r="I14" s="132"/>
    </row>
    <row r="15" spans="1:9" s="124" customFormat="1" ht="31.5">
      <c r="A15" s="136" t="s">
        <v>938</v>
      </c>
      <c r="B15" s="373" t="s">
        <v>797</v>
      </c>
      <c r="C15" s="245">
        <f>24002+255194</f>
        <v>279196</v>
      </c>
      <c r="D15" s="245">
        <v>277383</v>
      </c>
      <c r="E15" s="136" t="s">
        <v>941</v>
      </c>
      <c r="F15" s="373" t="s">
        <v>814</v>
      </c>
      <c r="G15" s="245">
        <v>187313</v>
      </c>
      <c r="H15" s="245">
        <v>207185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69209</v>
      </c>
      <c r="D16" s="245">
        <v>53187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362967</v>
      </c>
      <c r="D18" s="248">
        <f>SUM(D12:D16)</f>
        <v>331707</v>
      </c>
      <c r="E18" s="138" t="s">
        <v>20</v>
      </c>
      <c r="F18" s="374" t="s">
        <v>817</v>
      </c>
      <c r="G18" s="248">
        <f>SUM(G12:G17)</f>
        <v>1707766</v>
      </c>
      <c r="H18" s="248">
        <f>SUM(H12:H17)</f>
        <v>493159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34108</v>
      </c>
      <c r="D21" s="245">
        <v>15719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34108</v>
      </c>
      <c r="D25" s="248">
        <f>SUM(D20:D24)</f>
        <v>15719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397075</v>
      </c>
      <c r="D26" s="248">
        <f>D18+D25</f>
        <v>347426</v>
      </c>
      <c r="E26" s="250" t="s">
        <v>40</v>
      </c>
      <c r="F26" s="374" t="s">
        <v>819</v>
      </c>
      <c r="G26" s="248">
        <f>G18+G25</f>
        <v>1707766</v>
      </c>
      <c r="H26" s="248">
        <f>H18+H25</f>
        <v>493159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1310691</v>
      </c>
      <c r="D27" s="100">
        <f>IF((H26-D26)&gt;0,H26-D26,0)</f>
        <v>145733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1310691</v>
      </c>
      <c r="D29" s="248">
        <f>D27-D28</f>
        <v>145733</v>
      </c>
      <c r="E29" s="250" t="s">
        <v>147</v>
      </c>
      <c r="F29" s="374" t="s">
        <v>821</v>
      </c>
      <c r="G29" s="248">
        <f>G27</f>
        <v>0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1707766</v>
      </c>
      <c r="D30" s="248">
        <f>D26+D28+D29</f>
        <v>493159</v>
      </c>
      <c r="E30" s="250" t="s">
        <v>827</v>
      </c>
      <c r="F30" s="374" t="s">
        <v>822</v>
      </c>
      <c r="G30" s="248">
        <f>G26+G29</f>
        <v>1707766</v>
      </c>
      <c r="H30" s="248">
        <f>H26+H29</f>
        <v>493159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ROMANIA BET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01.01.2021 - 31.12.2021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44572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50" t="s">
        <v>58</v>
      </c>
      <c r="B9" s="650" t="s">
        <v>223</v>
      </c>
      <c r="C9" s="650" t="s">
        <v>3</v>
      </c>
      <c r="D9" s="650"/>
      <c r="E9" s="650"/>
      <c r="F9" s="650" t="s">
        <v>4</v>
      </c>
      <c r="G9" s="650"/>
      <c r="H9" s="650"/>
    </row>
    <row r="10" spans="1:8" ht="33" customHeight="1">
      <c r="A10" s="651"/>
      <c r="B10" s="651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502140</v>
      </c>
      <c r="D13" s="524">
        <v>-2330364</v>
      </c>
      <c r="E13" s="525">
        <f>SUM(C13:D13)</f>
        <v>-1828224</v>
      </c>
      <c r="F13" s="524">
        <v>1684616</v>
      </c>
      <c r="G13" s="524">
        <v>-456562</v>
      </c>
      <c r="H13" s="525">
        <f>SUM(F13:G13)</f>
        <v>1228054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-34108</v>
      </c>
      <c r="E18" s="525">
        <f t="shared" si="0"/>
        <v>-34108</v>
      </c>
      <c r="F18" s="524"/>
      <c r="G18" s="524">
        <v>-15719</v>
      </c>
      <c r="H18" s="525">
        <f t="shared" si="1"/>
        <v>-15719</v>
      </c>
    </row>
    <row r="19" spans="1:8" ht="21" customHeight="1">
      <c r="A19" s="521" t="s">
        <v>985</v>
      </c>
      <c r="B19" s="241" t="s">
        <v>836</v>
      </c>
      <c r="C19" s="528">
        <f>SUM(C13:C14,C16:C18)</f>
        <v>502140</v>
      </c>
      <c r="D19" s="528">
        <f>SUM(D13:D14,D16:D18)</f>
        <v>-2364472</v>
      </c>
      <c r="E19" s="525">
        <f t="shared" si="0"/>
        <v>-1862332</v>
      </c>
      <c r="F19" s="528">
        <f>SUM(F13:F14,F16:F18)</f>
        <v>1684616</v>
      </c>
      <c r="G19" s="528">
        <f>SUM(G13:G14,G16:G18)</f>
        <v>-472281</v>
      </c>
      <c r="H19" s="525">
        <f t="shared" si="1"/>
        <v>1212335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f>2344830+7432</f>
        <v>2352262</v>
      </c>
      <c r="D21" s="524">
        <v>-761443</v>
      </c>
      <c r="E21" s="525">
        <f>SUM(C21:D21)</f>
        <v>1590819</v>
      </c>
      <c r="F21" s="524">
        <v>45584</v>
      </c>
      <c r="G21" s="524">
        <v>-1793213</v>
      </c>
      <c r="H21" s="525">
        <f>SUM(F21:G21)</f>
        <v>-1747629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-217-11308</f>
        <v>-11525</v>
      </c>
      <c r="E23" s="525">
        <f t="shared" si="2"/>
        <v>-11525</v>
      </c>
      <c r="F23" s="524"/>
      <c r="G23" s="524">
        <v>-6051</v>
      </c>
      <c r="H23" s="525">
        <f t="shared" si="3"/>
        <v>-6051</v>
      </c>
    </row>
    <row r="24" spans="1:8" ht="12.75">
      <c r="A24" s="523" t="s">
        <v>961</v>
      </c>
      <c r="B24" s="95" t="s">
        <v>840</v>
      </c>
      <c r="C24" s="524">
        <v>218773</v>
      </c>
      <c r="D24" s="524"/>
      <c r="E24" s="525">
        <f t="shared" si="2"/>
        <v>218773</v>
      </c>
      <c r="F24" s="524">
        <v>186038</v>
      </c>
      <c r="G24" s="524"/>
      <c r="H24" s="525">
        <f t="shared" si="3"/>
        <v>186038</v>
      </c>
    </row>
    <row r="25" spans="1:8" ht="12.75">
      <c r="A25" s="531" t="s">
        <v>962</v>
      </c>
      <c r="B25" s="95" t="s">
        <v>841</v>
      </c>
      <c r="C25" s="524"/>
      <c r="D25" s="524">
        <v>-46760</v>
      </c>
      <c r="E25" s="525">
        <f t="shared" si="2"/>
        <v>-46760</v>
      </c>
      <c r="F25" s="524"/>
      <c r="G25" s="524">
        <v>-36321</v>
      </c>
      <c r="H25" s="525">
        <f t="shared" si="3"/>
        <v>-36321</v>
      </c>
    </row>
    <row r="26" spans="1:8" ht="12.75">
      <c r="A26" s="531" t="s">
        <v>963</v>
      </c>
      <c r="B26" s="95" t="s">
        <v>842</v>
      </c>
      <c r="C26" s="524"/>
      <c r="D26" s="524">
        <v>-11492</v>
      </c>
      <c r="E26" s="525">
        <f t="shared" si="2"/>
        <v>-11492</v>
      </c>
      <c r="F26" s="524"/>
      <c r="G26" s="524">
        <v>-9077</v>
      </c>
      <c r="H26" s="525">
        <f t="shared" si="3"/>
        <v>-9077</v>
      </c>
    </row>
    <row r="27" spans="1:8" ht="12.75">
      <c r="A27" s="527" t="s">
        <v>964</v>
      </c>
      <c r="B27" s="95" t="s">
        <v>843</v>
      </c>
      <c r="C27" s="524">
        <v>2343</v>
      </c>
      <c r="D27" s="524">
        <f>-103-3268-23898</f>
        <v>-27269</v>
      </c>
      <c r="E27" s="525">
        <f t="shared" si="2"/>
        <v>-24926</v>
      </c>
      <c r="F27" s="524">
        <v>4490</v>
      </c>
      <c r="G27" s="524">
        <v>-11342</v>
      </c>
      <c r="H27" s="525">
        <f t="shared" si="3"/>
        <v>-6852</v>
      </c>
    </row>
    <row r="28" spans="1:8" ht="12.75">
      <c r="A28" s="523" t="s">
        <v>965</v>
      </c>
      <c r="B28" s="95" t="s">
        <v>844</v>
      </c>
      <c r="C28" s="524"/>
      <c r="D28" s="524">
        <v>-1904</v>
      </c>
      <c r="E28" s="525">
        <f t="shared" si="2"/>
        <v>-1904</v>
      </c>
      <c r="F28" s="524"/>
      <c r="G28" s="524">
        <v>-4603</v>
      </c>
      <c r="H28" s="525">
        <f t="shared" si="3"/>
        <v>-4603</v>
      </c>
    </row>
    <row r="29" spans="1:8" ht="21" customHeight="1">
      <c r="A29" s="521" t="s">
        <v>115</v>
      </c>
      <c r="B29" s="241" t="s">
        <v>845</v>
      </c>
      <c r="C29" s="528">
        <f>SUM(C21:C28)</f>
        <v>2573378</v>
      </c>
      <c r="D29" s="528">
        <f>SUM(D21:D28)</f>
        <v>-860393</v>
      </c>
      <c r="E29" s="525">
        <f t="shared" si="2"/>
        <v>1712985</v>
      </c>
      <c r="F29" s="528">
        <f>SUM(F21:F28)</f>
        <v>236112</v>
      </c>
      <c r="G29" s="528">
        <f>SUM(G21:G28)</f>
        <v>-1860607</v>
      </c>
      <c r="H29" s="525">
        <f t="shared" si="3"/>
        <v>-1624495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3075518</v>
      </c>
      <c r="D37" s="528">
        <f t="shared" si="5"/>
        <v>-3224865</v>
      </c>
      <c r="E37" s="528">
        <f t="shared" si="5"/>
        <v>-149347</v>
      </c>
      <c r="F37" s="528">
        <f t="shared" si="5"/>
        <v>1920728</v>
      </c>
      <c r="G37" s="528">
        <f t="shared" si="5"/>
        <v>-2332888</v>
      </c>
      <c r="H37" s="528">
        <f t="shared" si="5"/>
        <v>-412160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167406</v>
      </c>
      <c r="F38" s="528"/>
      <c r="G38" s="528"/>
      <c r="H38" s="534">
        <v>579566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18059</v>
      </c>
      <c r="F39" s="528"/>
      <c r="G39" s="528"/>
      <c r="H39" s="528">
        <f>SUM(H37:H38)</f>
        <v>167406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18059</v>
      </c>
      <c r="F40" s="525"/>
      <c r="G40" s="525"/>
      <c r="H40" s="524">
        <v>167406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ROMANIA BET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44572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5" t="s">
        <v>42</v>
      </c>
      <c r="E9" s="658"/>
      <c r="F9" s="658"/>
      <c r="G9" s="655" t="s">
        <v>43</v>
      </c>
      <c r="H9" s="656"/>
      <c r="I9" s="652" t="s">
        <v>44</v>
      </c>
      <c r="J9" s="105"/>
    </row>
    <row r="10" spans="1:10" ht="30.75" customHeight="1">
      <c r="A10" s="653"/>
      <c r="B10" s="653" t="s">
        <v>163</v>
      </c>
      <c r="C10" s="657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3"/>
      <c r="J10" s="105"/>
    </row>
    <row r="11" spans="1:10" ht="30.75" customHeight="1">
      <c r="A11" s="654"/>
      <c r="B11" s="654"/>
      <c r="C11" s="654"/>
      <c r="D11" s="661"/>
      <c r="E11" s="654"/>
      <c r="F11" s="661"/>
      <c r="G11" s="661"/>
      <c r="H11" s="661"/>
      <c r="I11" s="661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3794310</v>
      </c>
      <c r="D14" s="611">
        <f>'1-SB'!H13</f>
        <v>446444</v>
      </c>
      <c r="E14" s="611">
        <f>'1-SB'!H14</f>
        <v>0</v>
      </c>
      <c r="F14" s="611">
        <f>'1-SB'!H15</f>
        <v>0</v>
      </c>
      <c r="G14" s="611">
        <f>'1-SB'!H19+'1-SB'!H21</f>
        <v>288800</v>
      </c>
      <c r="H14" s="611">
        <f>'1-SB'!H20+'1-SB'!H22</f>
        <v>-66378</v>
      </c>
      <c r="I14" s="611">
        <f aca="true" t="shared" si="0" ref="I14:I36">SUM(C14:H14)</f>
        <v>4463176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3794310</v>
      </c>
      <c r="D18" s="612">
        <f t="shared" si="2"/>
        <v>446444</v>
      </c>
      <c r="E18" s="612">
        <f>E14+E15</f>
        <v>0</v>
      </c>
      <c r="F18" s="612">
        <f t="shared" si="2"/>
        <v>0</v>
      </c>
      <c r="G18" s="612">
        <f t="shared" si="2"/>
        <v>288800</v>
      </c>
      <c r="H18" s="612">
        <f t="shared" si="2"/>
        <v>-66378</v>
      </c>
      <c r="I18" s="611">
        <f t="shared" si="0"/>
        <v>4463176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-1251731</v>
      </c>
      <c r="D19" s="612">
        <f t="shared" si="3"/>
        <v>-576493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-1828224</v>
      </c>
      <c r="J19" s="105"/>
    </row>
    <row r="20" spans="1:10" ht="15">
      <c r="A20" s="205" t="s">
        <v>225</v>
      </c>
      <c r="B20" s="82" t="s">
        <v>863</v>
      </c>
      <c r="C20" s="236">
        <v>352050</v>
      </c>
      <c r="D20" s="236">
        <v>150090</v>
      </c>
      <c r="E20" s="236"/>
      <c r="F20" s="236"/>
      <c r="G20" s="236"/>
      <c r="H20" s="236"/>
      <c r="I20" s="611">
        <f t="shared" si="0"/>
        <v>502140</v>
      </c>
      <c r="J20" s="105"/>
    </row>
    <row r="21" spans="1:10" ht="15">
      <c r="A21" s="205" t="s">
        <v>226</v>
      </c>
      <c r="B21" s="82" t="s">
        <v>864</v>
      </c>
      <c r="C21" s="236">
        <v>-1603781</v>
      </c>
      <c r="D21" s="236">
        <v>-726583</v>
      </c>
      <c r="E21" s="236"/>
      <c r="F21" s="236"/>
      <c r="G21" s="236"/>
      <c r="H21" s="236"/>
      <c r="I21" s="611">
        <f t="shared" si="0"/>
        <v>-2330364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1310691</v>
      </c>
      <c r="H22" s="612">
        <f>'1-SB'!G22</f>
        <v>0</v>
      </c>
      <c r="I22" s="611">
        <f t="shared" si="0"/>
        <v>1310691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2542579</v>
      </c>
      <c r="D34" s="612">
        <f t="shared" si="7"/>
        <v>-130049</v>
      </c>
      <c r="E34" s="612">
        <f t="shared" si="7"/>
        <v>0</v>
      </c>
      <c r="F34" s="612">
        <f t="shared" si="7"/>
        <v>0</v>
      </c>
      <c r="G34" s="612">
        <f t="shared" si="7"/>
        <v>1599491</v>
      </c>
      <c r="H34" s="612">
        <f t="shared" si="7"/>
        <v>-66378</v>
      </c>
      <c r="I34" s="611">
        <f t="shared" si="0"/>
        <v>3945643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2542579</v>
      </c>
      <c r="D36" s="615">
        <f t="shared" si="8"/>
        <v>-130049</v>
      </c>
      <c r="E36" s="615">
        <f t="shared" si="8"/>
        <v>0</v>
      </c>
      <c r="F36" s="615">
        <f t="shared" si="8"/>
        <v>0</v>
      </c>
      <c r="G36" s="615">
        <f t="shared" si="8"/>
        <v>1599491</v>
      </c>
      <c r="H36" s="615">
        <f t="shared" si="8"/>
        <v>-66378</v>
      </c>
      <c r="I36" s="611">
        <f t="shared" si="0"/>
        <v>3945643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9" t="s">
        <v>1435</v>
      </c>
      <c r="B39" s="660"/>
      <c r="C39" s="660"/>
      <c r="D39" s="660"/>
      <c r="E39" s="660"/>
      <c r="F39" s="660"/>
      <c r="G39" s="660"/>
      <c r="H39" s="660"/>
      <c r="I39" s="660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4" sqref="D24:D27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2" t="s">
        <v>1417</v>
      </c>
      <c r="B2" s="662"/>
      <c r="C2" s="662"/>
      <c r="D2" s="560"/>
      <c r="E2" s="91"/>
      <c r="F2" s="91"/>
      <c r="H2" s="112"/>
    </row>
    <row r="3" spans="1:8" ht="18" customHeight="1">
      <c r="A3" s="663" t="str">
        <f>CONCATENATE("на ",UPPER(dfName))</f>
        <v>на EXPAT ROMANIA BET UCITS ETF</v>
      </c>
      <c r="B3" s="663"/>
      <c r="C3" s="663"/>
      <c r="D3" s="66"/>
      <c r="E3" s="91"/>
      <c r="F3" s="91"/>
      <c r="G3" s="567"/>
      <c r="H3" s="112"/>
    </row>
    <row r="4" spans="1:8" ht="18" customHeight="1">
      <c r="A4" s="664" t="str">
        <f>"за периода "&amp;TEXT(StartDate,"dd.mm.yyyy")&amp;" - "&amp;TEXT(EndDate,"dd.mm.yyyy")</f>
        <v>за периода 01.01.2021 - 31.12.2021</v>
      </c>
      <c r="B4" s="664"/>
      <c r="C4" s="664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44572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1940000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1300000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180000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502139.79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820000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2330363.62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1.1763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1.5518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>
        <v>2366151.35</v>
      </c>
    </row>
    <row r="21" spans="1:4" ht="15.75">
      <c r="A21" s="372">
        <v>11</v>
      </c>
      <c r="B21" s="572" t="s">
        <v>1392</v>
      </c>
      <c r="C21" s="571" t="s">
        <v>1405</v>
      </c>
      <c r="D21" s="592">
        <v>46268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16423</v>
      </c>
    </row>
    <row r="23" spans="1:4" ht="15.75">
      <c r="A23" s="372">
        <v>13</v>
      </c>
      <c r="B23" s="572" t="s">
        <v>1394</v>
      </c>
      <c r="C23" s="571" t="s">
        <v>1447</v>
      </c>
      <c r="D23" s="592">
        <v>5879</v>
      </c>
    </row>
    <row r="24" spans="1:4" ht="15.75">
      <c r="A24" s="372">
        <v>14</v>
      </c>
      <c r="B24" s="572" t="s">
        <v>1443</v>
      </c>
      <c r="C24" s="571" t="s">
        <v>1448</v>
      </c>
      <c r="D24" s="600">
        <v>0.319221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0.11355399999999999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0.319221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0.1093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ROMANIA BET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01.01.2021 - 31.12.2021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44572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7" t="s">
        <v>41</v>
      </c>
      <c r="B9" s="668" t="s">
        <v>223</v>
      </c>
      <c r="C9" s="2" t="s">
        <v>76</v>
      </c>
      <c r="D9" s="2"/>
      <c r="E9" s="2"/>
      <c r="F9" s="2"/>
      <c r="G9" s="2" t="s">
        <v>77</v>
      </c>
      <c r="H9" s="2"/>
      <c r="I9" s="665" t="s">
        <v>917</v>
      </c>
      <c r="J9" s="2" t="s">
        <v>84</v>
      </c>
      <c r="K9" s="2"/>
      <c r="L9" s="2"/>
      <c r="M9" s="2"/>
      <c r="N9" s="2" t="s">
        <v>77</v>
      </c>
      <c r="O9" s="2"/>
      <c r="P9" s="665" t="s">
        <v>78</v>
      </c>
      <c r="Q9" s="665" t="s">
        <v>79</v>
      </c>
    </row>
    <row r="10" spans="1:17" s="180" customFormat="1" ht="78.75">
      <c r="A10" s="667"/>
      <c r="B10" s="669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6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6"/>
      <c r="Q10" s="666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24" sqref="D2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ROMANIA BET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44572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2" t="s">
        <v>67</v>
      </c>
      <c r="B9" s="678" t="s">
        <v>223</v>
      </c>
      <c r="C9" s="676" t="s">
        <v>68</v>
      </c>
      <c r="D9" s="673" t="s">
        <v>69</v>
      </c>
      <c r="E9" s="674"/>
      <c r="F9" s="675"/>
    </row>
    <row r="10" spans="1:6" ht="31.5">
      <c r="A10" s="682"/>
      <c r="B10" s="678" t="s">
        <v>223</v>
      </c>
      <c r="C10" s="677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82" t="s">
        <v>67</v>
      </c>
      <c r="B28" s="678" t="s">
        <v>223</v>
      </c>
      <c r="C28" s="680" t="s">
        <v>72</v>
      </c>
      <c r="D28" s="683" t="s">
        <v>73</v>
      </c>
      <c r="E28" s="684"/>
      <c r="F28" s="685"/>
    </row>
    <row r="29" spans="1:6" ht="31.5">
      <c r="A29" s="682"/>
      <c r="B29" s="678" t="s">
        <v>223</v>
      </c>
      <c r="C29" s="681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4040</v>
      </c>
      <c r="D33" s="285">
        <f>SUM(D34:D36)</f>
        <v>4040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826</v>
      </c>
      <c r="D34" s="242">
        <v>826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3214</v>
      </c>
      <c r="D35" s="242">
        <v>3214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4040</v>
      </c>
      <c r="D46" s="285">
        <f>SUM(D32+D33+D37+D38+D39+D40+D41+D42+D43+D44)</f>
        <v>4040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9" t="s">
        <v>912</v>
      </c>
      <c r="B49" s="679"/>
      <c r="C49" s="679"/>
      <c r="D49" s="679"/>
      <c r="E49" s="679"/>
      <c r="F49" s="679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2"/>
      <c r="D67" s="672"/>
      <c r="E67" s="672"/>
      <c r="F67" s="672"/>
      <c r="G67" s="147"/>
    </row>
    <row r="68" spans="1:7" ht="26.25" customHeight="1">
      <c r="A68" s="670"/>
      <c r="B68" s="670"/>
      <c r="C68" s="671"/>
      <c r="D68" s="671"/>
      <c r="E68" s="671"/>
      <c r="F68" s="671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28" sqref="E2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ROMANIA BET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44572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6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97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Romania BET UCITS ETF</v>
      </c>
      <c r="B12" s="61" t="str">
        <f>IF(ISBLANK(E12),"",dfRG)</f>
        <v>05-1636</v>
      </c>
      <c r="C12" s="61">
        <f>IF(ISBLANK(E12),"",EndDate)</f>
        <v>44561</v>
      </c>
      <c r="D12" s="53">
        <v>1</v>
      </c>
      <c r="E12" s="53" t="s">
        <v>1496</v>
      </c>
      <c r="F12" s="53" t="s">
        <v>1497</v>
      </c>
      <c r="G12" s="54" t="s">
        <v>263</v>
      </c>
      <c r="H12" s="54" t="s">
        <v>644</v>
      </c>
      <c r="I12" s="578" t="s">
        <v>776</v>
      </c>
      <c r="J12" s="54" t="s">
        <v>1498</v>
      </c>
      <c r="K12" s="54" t="s">
        <v>1499</v>
      </c>
      <c r="L12" s="54" t="s">
        <v>1500</v>
      </c>
      <c r="M12" s="54" t="s">
        <v>1500</v>
      </c>
      <c r="N12" s="299">
        <v>699428</v>
      </c>
      <c r="O12" s="579" t="s">
        <v>1229</v>
      </c>
      <c r="P12" s="299">
        <v>1.0196082599999998</v>
      </c>
      <c r="Q12" s="299">
        <v>0</v>
      </c>
      <c r="R12" s="81">
        <v>0.395197</v>
      </c>
      <c r="S12" s="55" t="s">
        <v>1500</v>
      </c>
      <c r="T12" s="55">
        <v>713143</v>
      </c>
      <c r="U12" s="55">
        <v>713143</v>
      </c>
      <c r="V12" s="307">
        <v>0.18055702191796152</v>
      </c>
      <c r="W12" s="307">
        <v>0.00011081856294364707</v>
      </c>
      <c r="X12" s="59" t="s">
        <v>763</v>
      </c>
    </row>
    <row r="13" spans="1:24" ht="15.75">
      <c r="A13" s="61" t="str">
        <f>IF(ISBLANK(E13),"",dfName)</f>
        <v>Expat Romania BET UCITS ETF</v>
      </c>
      <c r="B13" s="61" t="str">
        <f>IF(ISBLANK(E13),"",dfRG)</f>
        <v>05-1636</v>
      </c>
      <c r="C13" s="61">
        <f>IF(ISBLANK(E13),"",EndDate)</f>
        <v>44561</v>
      </c>
      <c r="D13" s="56">
        <v>2</v>
      </c>
      <c r="E13" s="56" t="s">
        <v>1501</v>
      </c>
      <c r="F13" s="56" t="s">
        <v>1502</v>
      </c>
      <c r="G13" s="57" t="s">
        <v>263</v>
      </c>
      <c r="H13" s="57" t="s">
        <v>644</v>
      </c>
      <c r="I13" s="57" t="s">
        <v>776</v>
      </c>
      <c r="J13" s="57" t="s">
        <v>1498</v>
      </c>
      <c r="K13" s="57" t="s">
        <v>1503</v>
      </c>
      <c r="L13" s="57" t="s">
        <v>1500</v>
      </c>
      <c r="M13" s="57" t="s">
        <v>1500</v>
      </c>
      <c r="N13" s="300">
        <v>3279792</v>
      </c>
      <c r="O13" s="58" t="s">
        <v>1229</v>
      </c>
      <c r="P13" s="300">
        <v>0.19720330300000002</v>
      </c>
      <c r="Q13" s="300">
        <v>0</v>
      </c>
      <c r="R13" s="294">
        <v>0.395197</v>
      </c>
      <c r="S13" s="46" t="s">
        <v>1500</v>
      </c>
      <c r="T13" s="46">
        <v>646786</v>
      </c>
      <c r="U13" s="46">
        <v>646786</v>
      </c>
      <c r="V13" s="308">
        <v>0.16375643311121424</v>
      </c>
      <c r="W13" s="308">
        <v>5.790173234968975E-05</v>
      </c>
      <c r="X13" s="60" t="s">
        <v>763</v>
      </c>
    </row>
    <row r="14" spans="1:24" ht="15.75">
      <c r="A14" s="61" t="str">
        <f aca="true" t="shared" si="0" ref="A14:A77">IF(ISBLANK(E14),"",dfName)</f>
        <v>Expat Romania BET UCITS ETF</v>
      </c>
      <c r="B14" s="61" t="str">
        <f aca="true" t="shared" si="1" ref="B14:B77">IF(ISBLANK(E14),"",dfRG)</f>
        <v>05-1636</v>
      </c>
      <c r="C14" s="61">
        <f aca="true" t="shared" si="2" ref="C14:C77">IF(ISBLANK(E14),"",EndDate)</f>
        <v>44561</v>
      </c>
      <c r="D14" s="56">
        <v>3</v>
      </c>
      <c r="E14" s="56" t="s">
        <v>1537</v>
      </c>
      <c r="F14" s="56" t="s">
        <v>1538</v>
      </c>
      <c r="G14" s="57" t="s">
        <v>263</v>
      </c>
      <c r="H14" s="57" t="s">
        <v>644</v>
      </c>
      <c r="I14" s="57" t="s">
        <v>776</v>
      </c>
      <c r="J14" s="57" t="s">
        <v>1498</v>
      </c>
      <c r="K14" s="57" t="s">
        <v>1539</v>
      </c>
      <c r="L14" s="57" t="s">
        <v>1500</v>
      </c>
      <c r="M14" s="57" t="s">
        <v>1500</v>
      </c>
      <c r="N14" s="300">
        <v>1050312</v>
      </c>
      <c r="O14" s="58" t="s">
        <v>1229</v>
      </c>
      <c r="P14" s="300">
        <v>0.78644203</v>
      </c>
      <c r="Q14" s="300">
        <v>0</v>
      </c>
      <c r="R14" s="294">
        <v>0.395197</v>
      </c>
      <c r="S14" s="46" t="s">
        <v>1500</v>
      </c>
      <c r="T14" s="46">
        <v>826010</v>
      </c>
      <c r="U14" s="46">
        <v>826010</v>
      </c>
      <c r="V14" s="308">
        <v>0.20913323930047045</v>
      </c>
      <c r="W14" s="308">
        <v>0.0001791600602767592</v>
      </c>
      <c r="X14" s="60" t="s">
        <v>763</v>
      </c>
    </row>
    <row r="15" spans="1:24" ht="15.75">
      <c r="A15" s="61" t="str">
        <f t="shared" si="0"/>
        <v>Expat Romania BET UCITS ETF</v>
      </c>
      <c r="B15" s="61" t="str">
        <f t="shared" si="1"/>
        <v>05-1636</v>
      </c>
      <c r="C15" s="61">
        <f t="shared" si="2"/>
        <v>44561</v>
      </c>
      <c r="D15" s="56">
        <v>4</v>
      </c>
      <c r="E15" s="56" t="s">
        <v>1504</v>
      </c>
      <c r="F15" s="56" t="s">
        <v>1505</v>
      </c>
      <c r="G15" s="57" t="s">
        <v>263</v>
      </c>
      <c r="H15" s="57" t="s">
        <v>644</v>
      </c>
      <c r="I15" s="57" t="s">
        <v>776</v>
      </c>
      <c r="J15" s="57" t="s">
        <v>1498</v>
      </c>
      <c r="K15" s="57" t="s">
        <v>1506</v>
      </c>
      <c r="L15" s="57" t="s">
        <v>1500</v>
      </c>
      <c r="M15" s="57" t="s">
        <v>1500</v>
      </c>
      <c r="N15" s="300">
        <v>53805</v>
      </c>
      <c r="O15" s="58" t="s">
        <v>1229</v>
      </c>
      <c r="P15" s="300">
        <v>6.9949869</v>
      </c>
      <c r="Q15" s="300">
        <v>0</v>
      </c>
      <c r="R15" s="294">
        <v>0.395197</v>
      </c>
      <c r="S15" s="46" t="s">
        <v>1500</v>
      </c>
      <c r="T15" s="46">
        <v>376365</v>
      </c>
      <c r="U15" s="46">
        <v>376365</v>
      </c>
      <c r="V15" s="308">
        <v>0.09528992579910843</v>
      </c>
      <c r="W15" s="308">
        <v>7.720603070920561E-05</v>
      </c>
      <c r="X15" s="60" t="s">
        <v>763</v>
      </c>
    </row>
    <row r="16" spans="1:24" ht="15.75">
      <c r="A16" s="61" t="str">
        <f t="shared" si="0"/>
        <v>Expat Romania BET UCITS ETF</v>
      </c>
      <c r="B16" s="61" t="str">
        <f t="shared" si="1"/>
        <v>05-1636</v>
      </c>
      <c r="C16" s="61">
        <f t="shared" si="2"/>
        <v>44561</v>
      </c>
      <c r="D16" s="56">
        <v>5</v>
      </c>
      <c r="E16" s="56" t="s">
        <v>1510</v>
      </c>
      <c r="F16" s="56" t="s">
        <v>1511</v>
      </c>
      <c r="G16" s="57" t="s">
        <v>263</v>
      </c>
      <c r="H16" s="57" t="s">
        <v>598</v>
      </c>
      <c r="I16" s="57" t="s">
        <v>776</v>
      </c>
      <c r="J16" s="57" t="s">
        <v>1498</v>
      </c>
      <c r="K16" s="57" t="s">
        <v>1512</v>
      </c>
      <c r="L16" s="57" t="s">
        <v>1500</v>
      </c>
      <c r="M16" s="57" t="s">
        <v>1500</v>
      </c>
      <c r="N16" s="300">
        <v>7730</v>
      </c>
      <c r="O16" s="58" t="s">
        <v>1229</v>
      </c>
      <c r="P16" s="300">
        <v>16.203077</v>
      </c>
      <c r="Q16" s="300">
        <v>0</v>
      </c>
      <c r="R16" s="294">
        <v>0.395197</v>
      </c>
      <c r="S16" s="46" t="s">
        <v>1500</v>
      </c>
      <c r="T16" s="46">
        <v>125250</v>
      </c>
      <c r="U16" s="46">
        <v>125250</v>
      </c>
      <c r="V16" s="308">
        <v>0.031711405700153655</v>
      </c>
      <c r="W16" s="308">
        <v>0.0002257331596930403</v>
      </c>
      <c r="X16" s="60" t="s">
        <v>763</v>
      </c>
    </row>
    <row r="17" spans="1:24" ht="15.75">
      <c r="A17" s="61" t="str">
        <f t="shared" si="0"/>
        <v>Expat Romania BET UCITS ETF</v>
      </c>
      <c r="B17" s="61" t="str">
        <f t="shared" si="1"/>
        <v>05-1636</v>
      </c>
      <c r="C17" s="61">
        <f t="shared" si="2"/>
        <v>44561</v>
      </c>
      <c r="D17" s="56">
        <v>6</v>
      </c>
      <c r="E17" s="56" t="s">
        <v>1507</v>
      </c>
      <c r="F17" s="56" t="s">
        <v>1508</v>
      </c>
      <c r="G17" s="57" t="s">
        <v>263</v>
      </c>
      <c r="H17" s="57" t="s">
        <v>644</v>
      </c>
      <c r="I17" s="57" t="s">
        <v>776</v>
      </c>
      <c r="J17" s="57" t="s">
        <v>1498</v>
      </c>
      <c r="K17" s="57" t="s">
        <v>1509</v>
      </c>
      <c r="L17" s="57" t="s">
        <v>1500</v>
      </c>
      <c r="M17" s="57" t="s">
        <v>1500</v>
      </c>
      <c r="N17" s="300">
        <v>26726</v>
      </c>
      <c r="O17" s="58" t="s">
        <v>1229</v>
      </c>
      <c r="P17" s="300">
        <v>3.9677778800000003</v>
      </c>
      <c r="Q17" s="300">
        <v>0</v>
      </c>
      <c r="R17" s="294">
        <v>0.395197</v>
      </c>
      <c r="S17" s="46" t="s">
        <v>1500</v>
      </c>
      <c r="T17" s="46">
        <v>106043</v>
      </c>
      <c r="U17" s="46">
        <v>106043</v>
      </c>
      <c r="V17" s="308">
        <v>0.026848483789711733</v>
      </c>
      <c r="W17" s="308">
        <v>7.714387055044922E-05</v>
      </c>
      <c r="X17" s="60" t="s">
        <v>763</v>
      </c>
    </row>
    <row r="18" spans="1:24" ht="15.75">
      <c r="A18" s="61" t="str">
        <f t="shared" si="0"/>
        <v>Expat Romania BET UCITS ETF</v>
      </c>
      <c r="B18" s="61" t="str">
        <f t="shared" si="1"/>
        <v>05-1636</v>
      </c>
      <c r="C18" s="61">
        <f t="shared" si="2"/>
        <v>44561</v>
      </c>
      <c r="D18" s="56">
        <v>7</v>
      </c>
      <c r="E18" s="56" t="s">
        <v>1513</v>
      </c>
      <c r="F18" s="56" t="s">
        <v>1514</v>
      </c>
      <c r="G18" s="57" t="s">
        <v>263</v>
      </c>
      <c r="H18" s="57" t="s">
        <v>644</v>
      </c>
      <c r="I18" s="57" t="s">
        <v>776</v>
      </c>
      <c r="J18" s="57" t="s">
        <v>1498</v>
      </c>
      <c r="K18" s="57" t="s">
        <v>1515</v>
      </c>
      <c r="L18" s="57" t="s">
        <v>1500</v>
      </c>
      <c r="M18" s="57" t="s">
        <v>1500</v>
      </c>
      <c r="N18" s="300">
        <v>22324</v>
      </c>
      <c r="O18" s="58" t="s">
        <v>1229</v>
      </c>
      <c r="P18" s="300">
        <v>15.412683</v>
      </c>
      <c r="Q18" s="300">
        <v>0</v>
      </c>
      <c r="R18" s="294">
        <v>0.395197</v>
      </c>
      <c r="S18" s="46" t="s">
        <v>1500</v>
      </c>
      <c r="T18" s="46">
        <v>344073</v>
      </c>
      <c r="U18" s="46">
        <v>344073</v>
      </c>
      <c r="V18" s="308">
        <v>0.08711407978817541</v>
      </c>
      <c r="W18" s="308">
        <v>5.7920868117680756E-05</v>
      </c>
      <c r="X18" s="60" t="s">
        <v>763</v>
      </c>
    </row>
    <row r="19" spans="1:24" ht="15.75">
      <c r="A19" s="61" t="str">
        <f t="shared" si="0"/>
        <v>Expat Romania BET UCITS ETF</v>
      </c>
      <c r="B19" s="61" t="str">
        <f t="shared" si="1"/>
        <v>05-1636</v>
      </c>
      <c r="C19" s="61">
        <f t="shared" si="2"/>
        <v>44561</v>
      </c>
      <c r="D19" s="56">
        <v>8</v>
      </c>
      <c r="E19" s="56" t="s">
        <v>1516</v>
      </c>
      <c r="F19" s="56" t="s">
        <v>1517</v>
      </c>
      <c r="G19" s="57" t="s">
        <v>263</v>
      </c>
      <c r="H19" s="57" t="s">
        <v>644</v>
      </c>
      <c r="I19" s="57" t="s">
        <v>776</v>
      </c>
      <c r="J19" s="57" t="s">
        <v>1498</v>
      </c>
      <c r="K19" s="57" t="s">
        <v>1518</v>
      </c>
      <c r="L19" s="57" t="s">
        <v>1500</v>
      </c>
      <c r="M19" s="57" t="s">
        <v>1500</v>
      </c>
      <c r="N19" s="300">
        <v>1135</v>
      </c>
      <c r="O19" s="58" t="s">
        <v>1229</v>
      </c>
      <c r="P19" s="300">
        <v>93.266492</v>
      </c>
      <c r="Q19" s="300">
        <v>0</v>
      </c>
      <c r="R19" s="294">
        <v>0.395197</v>
      </c>
      <c r="S19" s="46" t="s">
        <v>1500</v>
      </c>
      <c r="T19" s="46">
        <v>105857</v>
      </c>
      <c r="U19" s="46">
        <v>105857</v>
      </c>
      <c r="V19" s="308">
        <v>0.026801391402803718</v>
      </c>
      <c r="W19" s="308">
        <v>9.640012216910637E-05</v>
      </c>
      <c r="X19" s="60" t="s">
        <v>763</v>
      </c>
    </row>
    <row r="20" spans="1:24" ht="15.75">
      <c r="A20" s="61" t="str">
        <f t="shared" si="0"/>
        <v>Expat Romania BET UCITS ETF</v>
      </c>
      <c r="B20" s="61" t="str">
        <f t="shared" si="1"/>
        <v>05-1636</v>
      </c>
      <c r="C20" s="61">
        <f t="shared" si="2"/>
        <v>44561</v>
      </c>
      <c r="D20" s="56">
        <v>9</v>
      </c>
      <c r="E20" s="56" t="s">
        <v>1519</v>
      </c>
      <c r="F20" s="56" t="s">
        <v>1520</v>
      </c>
      <c r="G20" s="57" t="s">
        <v>263</v>
      </c>
      <c r="H20" s="57" t="s">
        <v>644</v>
      </c>
      <c r="I20" s="57" t="s">
        <v>776</v>
      </c>
      <c r="J20" s="57" t="s">
        <v>1498</v>
      </c>
      <c r="K20" s="57" t="s">
        <v>1521</v>
      </c>
      <c r="L20" s="57" t="s">
        <v>1500</v>
      </c>
      <c r="M20" s="57" t="s">
        <v>1500</v>
      </c>
      <c r="N20" s="300">
        <v>11652</v>
      </c>
      <c r="O20" s="58" t="s">
        <v>1229</v>
      </c>
      <c r="P20" s="300">
        <v>18.574259</v>
      </c>
      <c r="Q20" s="300">
        <v>0</v>
      </c>
      <c r="R20" s="294">
        <v>0.395197</v>
      </c>
      <c r="S20" s="46" t="s">
        <v>1500</v>
      </c>
      <c r="T20" s="46">
        <v>216427</v>
      </c>
      <c r="U20" s="46">
        <v>216427</v>
      </c>
      <c r="V20" s="308">
        <v>0.05479604312548627</v>
      </c>
      <c r="W20" s="308">
        <v>3.862833039809518E-05</v>
      </c>
      <c r="X20" s="60" t="s">
        <v>763</v>
      </c>
    </row>
    <row r="21" spans="1:24" ht="15.75">
      <c r="A21" s="61" t="str">
        <f t="shared" si="0"/>
        <v>Expat Romania BET UCITS ETF</v>
      </c>
      <c r="B21" s="61" t="str">
        <f t="shared" si="1"/>
        <v>05-1636</v>
      </c>
      <c r="C21" s="61">
        <f t="shared" si="2"/>
        <v>44561</v>
      </c>
      <c r="D21" s="56">
        <v>10</v>
      </c>
      <c r="E21" s="56" t="s">
        <v>1525</v>
      </c>
      <c r="F21" s="56" t="s">
        <v>1526</v>
      </c>
      <c r="G21" s="57" t="s">
        <v>263</v>
      </c>
      <c r="H21" s="57" t="s">
        <v>644</v>
      </c>
      <c r="I21" s="57" t="s">
        <v>776</v>
      </c>
      <c r="J21" s="57" t="s">
        <v>1498</v>
      </c>
      <c r="K21" s="57" t="s">
        <v>1527</v>
      </c>
      <c r="L21" s="57" t="s">
        <v>1500</v>
      </c>
      <c r="M21" s="57" t="s">
        <v>1500</v>
      </c>
      <c r="N21" s="300">
        <v>15394</v>
      </c>
      <c r="O21" s="58" t="s">
        <v>1229</v>
      </c>
      <c r="P21" s="300">
        <v>9.445208300000001</v>
      </c>
      <c r="Q21" s="300">
        <v>0</v>
      </c>
      <c r="R21" s="294">
        <v>0.395197</v>
      </c>
      <c r="S21" s="46" t="s">
        <v>1500</v>
      </c>
      <c r="T21" s="46">
        <v>145400</v>
      </c>
      <c r="U21" s="46">
        <v>145400</v>
      </c>
      <c r="V21" s="308">
        <v>0.03681308094852169</v>
      </c>
      <c r="W21" s="308">
        <v>0.00011585717617422535</v>
      </c>
      <c r="X21" s="60" t="s">
        <v>763</v>
      </c>
    </row>
    <row r="22" spans="1:24" ht="15.75">
      <c r="A22" s="61" t="str">
        <f t="shared" si="0"/>
        <v>Expat Romania BET UCITS ETF</v>
      </c>
      <c r="B22" s="61" t="str">
        <f t="shared" si="1"/>
        <v>05-1636</v>
      </c>
      <c r="C22" s="61">
        <f t="shared" si="2"/>
        <v>44561</v>
      </c>
      <c r="D22" s="56">
        <v>11</v>
      </c>
      <c r="E22" s="56" t="s">
        <v>1522</v>
      </c>
      <c r="F22" s="56" t="s">
        <v>1523</v>
      </c>
      <c r="G22" s="57" t="s">
        <v>263</v>
      </c>
      <c r="H22" s="57" t="s">
        <v>644</v>
      </c>
      <c r="I22" s="57" t="s">
        <v>776</v>
      </c>
      <c r="J22" s="57" t="s">
        <v>1498</v>
      </c>
      <c r="K22" s="57" t="s">
        <v>1524</v>
      </c>
      <c r="L22" s="57" t="s">
        <v>1500</v>
      </c>
      <c r="M22" s="57" t="s">
        <v>1500</v>
      </c>
      <c r="N22" s="300">
        <v>5653</v>
      </c>
      <c r="O22" s="58" t="s">
        <v>1229</v>
      </c>
      <c r="P22" s="300">
        <v>8.8919325</v>
      </c>
      <c r="Q22" s="300">
        <v>0</v>
      </c>
      <c r="R22" s="294">
        <v>0.395197</v>
      </c>
      <c r="S22" s="46" t="s">
        <v>1500</v>
      </c>
      <c r="T22" s="46">
        <v>50266</v>
      </c>
      <c r="U22" s="46">
        <v>50266</v>
      </c>
      <c r="V22" s="308">
        <v>0.012726590969452485</v>
      </c>
      <c r="W22" s="308">
        <v>7.711811316355308E-05</v>
      </c>
      <c r="X22" s="60" t="s">
        <v>763</v>
      </c>
    </row>
    <row r="23" spans="1:24" ht="15.75">
      <c r="A23" s="61" t="str">
        <f t="shared" si="0"/>
        <v>Expat Romania BET UCITS ETF</v>
      </c>
      <c r="B23" s="61" t="str">
        <f t="shared" si="1"/>
        <v>05-1636</v>
      </c>
      <c r="C23" s="61">
        <f t="shared" si="2"/>
        <v>44561</v>
      </c>
      <c r="D23" s="56">
        <v>12</v>
      </c>
      <c r="E23" s="56" t="s">
        <v>1531</v>
      </c>
      <c r="F23" s="56" t="s">
        <v>1532</v>
      </c>
      <c r="G23" s="57" t="s">
        <v>263</v>
      </c>
      <c r="H23" s="57" t="s">
        <v>644</v>
      </c>
      <c r="I23" s="57" t="s">
        <v>776</v>
      </c>
      <c r="J23" s="57" t="s">
        <v>1498</v>
      </c>
      <c r="K23" s="57" t="s">
        <v>1533</v>
      </c>
      <c r="L23" s="57" t="s">
        <v>1500</v>
      </c>
      <c r="M23" s="57" t="s">
        <v>1500</v>
      </c>
      <c r="N23" s="300">
        <v>41427</v>
      </c>
      <c r="O23" s="58" t="s">
        <v>1229</v>
      </c>
      <c r="P23" s="300">
        <v>0.7113546</v>
      </c>
      <c r="Q23" s="300">
        <v>0</v>
      </c>
      <c r="R23" s="294">
        <v>0.395197</v>
      </c>
      <c r="S23" s="46" t="s">
        <v>1500</v>
      </c>
      <c r="T23" s="46">
        <v>29469</v>
      </c>
      <c r="U23" s="46">
        <v>29469</v>
      </c>
      <c r="V23" s="308">
        <v>0.0074611051064098054</v>
      </c>
      <c r="W23" s="308">
        <v>5.803896187018692E-05</v>
      </c>
      <c r="X23" s="60" t="s">
        <v>763</v>
      </c>
    </row>
    <row r="24" spans="1:24" ht="15.75">
      <c r="A24" s="61" t="str">
        <f t="shared" si="0"/>
        <v>Expat Romania BET UCITS ETF</v>
      </c>
      <c r="B24" s="61" t="str">
        <f t="shared" si="1"/>
        <v>05-1636</v>
      </c>
      <c r="C24" s="61">
        <f t="shared" si="2"/>
        <v>44561</v>
      </c>
      <c r="D24" s="56">
        <v>13</v>
      </c>
      <c r="E24" s="56" t="s">
        <v>1528</v>
      </c>
      <c r="F24" s="56" t="s">
        <v>1529</v>
      </c>
      <c r="G24" s="57" t="s">
        <v>263</v>
      </c>
      <c r="H24" s="57" t="s">
        <v>546</v>
      </c>
      <c r="I24" s="57" t="s">
        <v>776</v>
      </c>
      <c r="J24" s="57" t="s">
        <v>1498</v>
      </c>
      <c r="K24" s="57" t="s">
        <v>1530</v>
      </c>
      <c r="L24" s="57" t="s">
        <v>1500</v>
      </c>
      <c r="M24" s="57" t="s">
        <v>1500</v>
      </c>
      <c r="N24" s="300">
        <v>6177</v>
      </c>
      <c r="O24" s="58" t="s">
        <v>1229</v>
      </c>
      <c r="P24" s="300">
        <v>5.8884353</v>
      </c>
      <c r="Q24" s="300">
        <v>0</v>
      </c>
      <c r="R24" s="294">
        <v>0.395197</v>
      </c>
      <c r="S24" s="46" t="s">
        <v>1500</v>
      </c>
      <c r="T24" s="46">
        <v>36373</v>
      </c>
      <c r="U24" s="46">
        <v>36373</v>
      </c>
      <c r="V24" s="308">
        <v>0.009209093489274962</v>
      </c>
      <c r="W24" s="308">
        <v>0.000154425</v>
      </c>
      <c r="X24" s="60" t="s">
        <v>763</v>
      </c>
    </row>
    <row r="25" spans="1:24" ht="15.75">
      <c r="A25" s="61" t="str">
        <f t="shared" si="0"/>
        <v>Expat Romania BET UCITS ETF</v>
      </c>
      <c r="B25" s="61" t="str">
        <f t="shared" si="1"/>
        <v>05-1636</v>
      </c>
      <c r="C25" s="61">
        <f t="shared" si="2"/>
        <v>44561</v>
      </c>
      <c r="D25" s="56">
        <v>14</v>
      </c>
      <c r="E25" s="56" t="s">
        <v>1534</v>
      </c>
      <c r="F25" s="56" t="s">
        <v>1535</v>
      </c>
      <c r="G25" s="57" t="s">
        <v>263</v>
      </c>
      <c r="H25" s="57" t="s">
        <v>644</v>
      </c>
      <c r="I25" s="57" t="s">
        <v>776</v>
      </c>
      <c r="J25" s="57" t="s">
        <v>1498</v>
      </c>
      <c r="K25" s="57" t="s">
        <v>1536</v>
      </c>
      <c r="L25" s="57" t="s">
        <v>1500</v>
      </c>
      <c r="M25" s="57" t="s">
        <v>1500</v>
      </c>
      <c r="N25" s="300">
        <v>252557</v>
      </c>
      <c r="O25" s="58" t="s">
        <v>1229</v>
      </c>
      <c r="P25" s="300">
        <v>0.388873848</v>
      </c>
      <c r="Q25" s="300">
        <v>0</v>
      </c>
      <c r="R25" s="294">
        <v>0.395197</v>
      </c>
      <c r="S25" s="46" t="s">
        <v>1500</v>
      </c>
      <c r="T25" s="46">
        <v>98213</v>
      </c>
      <c r="U25" s="46">
        <v>98213</v>
      </c>
      <c r="V25" s="308">
        <v>0.02486604621180991</v>
      </c>
      <c r="W25" s="308">
        <v>0.00011590498325195778</v>
      </c>
      <c r="X25" s="60" t="s">
        <v>763</v>
      </c>
    </row>
    <row r="26" spans="1:24" ht="15.75">
      <c r="A26" s="61" t="str">
        <f t="shared" si="0"/>
        <v>Expat Romania BET UCITS ETF</v>
      </c>
      <c r="B26" s="61" t="str">
        <f t="shared" si="1"/>
        <v>05-1636</v>
      </c>
      <c r="C26" s="61">
        <f t="shared" si="2"/>
        <v>44561</v>
      </c>
      <c r="D26" s="56">
        <v>15</v>
      </c>
      <c r="E26" s="56" t="s">
        <v>1541</v>
      </c>
      <c r="F26" s="56" t="s">
        <v>1542</v>
      </c>
      <c r="G26" s="57" t="s">
        <v>263</v>
      </c>
      <c r="H26" s="57" t="s">
        <v>644</v>
      </c>
      <c r="I26" s="57" t="s">
        <v>776</v>
      </c>
      <c r="J26" s="57" t="s">
        <v>1498</v>
      </c>
      <c r="K26" s="57" t="s">
        <v>1543</v>
      </c>
      <c r="L26" s="57" t="s">
        <v>1500</v>
      </c>
      <c r="M26" s="57" t="s">
        <v>1500</v>
      </c>
      <c r="N26" s="300">
        <v>4052</v>
      </c>
      <c r="O26" s="58" t="s">
        <v>1229</v>
      </c>
      <c r="P26" s="300">
        <v>8.8128931</v>
      </c>
      <c r="Q26" s="300">
        <v>0</v>
      </c>
      <c r="R26" s="294">
        <v>0.395197</v>
      </c>
      <c r="S26" s="46" t="s">
        <v>1500</v>
      </c>
      <c r="T26" s="46">
        <v>35709</v>
      </c>
      <c r="U26" s="46">
        <v>35709</v>
      </c>
      <c r="V26" s="308">
        <v>0.009040978731710874</v>
      </c>
      <c r="W26" s="308">
        <v>0.00013506666666666665</v>
      </c>
      <c r="X26" s="60" t="s">
        <v>763</v>
      </c>
    </row>
    <row r="27" spans="1:24" ht="15.75">
      <c r="A27" s="61" t="str">
        <f t="shared" si="0"/>
        <v>Expat Romania BET UCITS ETF</v>
      </c>
      <c r="B27" s="61" t="str">
        <f t="shared" si="1"/>
        <v>05-1636</v>
      </c>
      <c r="C27" s="61">
        <f t="shared" si="2"/>
        <v>44561</v>
      </c>
      <c r="D27" s="56">
        <v>16</v>
      </c>
      <c r="E27" s="56" t="s">
        <v>1544</v>
      </c>
      <c r="F27" s="56" t="s">
        <v>1545</v>
      </c>
      <c r="G27" s="57" t="s">
        <v>263</v>
      </c>
      <c r="H27" s="57" t="s">
        <v>644</v>
      </c>
      <c r="I27" s="57" t="s">
        <v>776</v>
      </c>
      <c r="J27" s="57" t="s">
        <v>1498</v>
      </c>
      <c r="K27" s="57" t="s">
        <v>1546</v>
      </c>
      <c r="L27" s="57" t="s">
        <v>1500</v>
      </c>
      <c r="M27" s="57" t="s">
        <v>1500</v>
      </c>
      <c r="N27" s="300">
        <v>148856</v>
      </c>
      <c r="O27" s="58" t="s">
        <v>1229</v>
      </c>
      <c r="P27" s="300">
        <v>0.512175312</v>
      </c>
      <c r="Q27" s="300">
        <v>0</v>
      </c>
      <c r="R27" s="294">
        <v>0.395197</v>
      </c>
      <c r="S27" s="46" t="s">
        <v>1500</v>
      </c>
      <c r="T27" s="46">
        <v>76240</v>
      </c>
      <c r="U27" s="46">
        <v>76240</v>
      </c>
      <c r="V27" s="308">
        <v>0.01930281493476818</v>
      </c>
      <c r="W27" s="308">
        <v>5.782746198680964E-05</v>
      </c>
      <c r="X27" s="60" t="s">
        <v>763</v>
      </c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647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3931624</v>
      </c>
      <c r="V212" s="633">
        <f>SUM(V12:V211)</f>
        <v>0.9954277343270332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3931624</v>
      </c>
      <c r="V264" s="645">
        <f>V212+V263</f>
        <v>0.9954277343270332</v>
      </c>
    </row>
    <row r="266" spans="4:14" ht="15.75" customHeight="1">
      <c r="D266" s="679" t="s">
        <v>1464</v>
      </c>
      <c r="E266" s="679"/>
      <c r="F266" s="679"/>
      <c r="G266" s="679"/>
      <c r="H266" s="679"/>
      <c r="I266" s="679"/>
      <c r="J266" s="679"/>
      <c r="K266" s="679"/>
      <c r="L266" s="679"/>
      <c r="M266" s="679"/>
      <c r="N266" s="679"/>
    </row>
    <row r="267" spans="5:21" ht="33" customHeight="1">
      <c r="E267" s="695" t="s">
        <v>1478</v>
      </c>
      <c r="F267" s="695"/>
      <c r="G267" s="695"/>
      <c r="H267" s="695"/>
      <c r="I267" s="695"/>
      <c r="J267" s="695"/>
      <c r="K267" s="695"/>
      <c r="L267" s="695"/>
      <c r="M267" s="695"/>
      <c r="N267" s="695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5" t="s">
        <v>1469</v>
      </c>
      <c r="F268" s="695"/>
      <c r="G268" s="695"/>
      <c r="H268" s="695"/>
      <c r="I268" s="695"/>
      <c r="J268" s="695"/>
      <c r="K268" s="695"/>
      <c r="L268" s="695"/>
      <c r="M268" s="695"/>
      <c r="N268" s="695"/>
    </row>
    <row r="269" spans="5:21" ht="15.75">
      <c r="E269" s="695" t="s">
        <v>1470</v>
      </c>
      <c r="F269" s="695"/>
      <c r="G269" s="695"/>
      <c r="H269" s="695"/>
      <c r="I269" s="695"/>
      <c r="J269" s="695"/>
      <c r="K269" s="695"/>
      <c r="L269" s="695"/>
      <c r="M269" s="695"/>
      <c r="N269" s="695"/>
      <c r="O269" s="695"/>
      <c r="P269" s="695"/>
      <c r="Q269" s="695"/>
      <c r="R269" s="695"/>
      <c r="S269" s="695"/>
      <c r="T269" s="695"/>
      <c r="U269" s="695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300" verticalDpi="3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Tatyana Lazarova</cp:lastModifiedBy>
  <cp:lastPrinted>2021-01-08T07:48:32Z</cp:lastPrinted>
  <dcterms:created xsi:type="dcterms:W3CDTF">2004-03-04T10:58:58Z</dcterms:created>
  <dcterms:modified xsi:type="dcterms:W3CDTF">2022-03-29T10:47:53Z</dcterms:modified>
  <cp:category/>
  <cp:version/>
  <cp:contentType/>
  <cp:contentStatus/>
</cp:coreProperties>
</file>