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<sst xmlns="http://schemas.openxmlformats.org/spreadsheetml/2006/main" count="1967" uniqueCount="1357">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</sst>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44572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2464</v>
      </c>
      <c r="H13" s="127">
        <v>-18501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2464</v>
      </c>
      <c r="H16" s="146">
        <f>SUM(H13:H15)</f>
        <v>-18501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93848</v>
      </c>
      <c r="H18" s="138">
        <f>SUM(H19:H20)</f>
        <v>87623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93848</v>
      </c>
      <c r="H19" s="127">
        <v>87623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81679</v>
      </c>
      <c r="H21" s="127">
        <v>6225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18619</v>
      </c>
      <c r="D22" s="165">
        <v>5777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175527</v>
      </c>
      <c r="H23" s="146">
        <f>H19+H21+H20+H22</f>
        <v>93848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373574</v>
      </c>
      <c r="H24" s="146">
        <f>H11+H16+H23</f>
        <v>231813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18619</v>
      </c>
      <c r="D25" s="146">
        <f>SUM(D21:D24)</f>
        <v>5777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355548</v>
      </c>
      <c r="D27" s="138">
        <f>SUM(D28:D31)</f>
        <v>226478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355548</v>
      </c>
      <c r="D28" s="127">
        <v>226478</v>
      </c>
      <c r="E28" s="71" t="s">
        <v>103</v>
      </c>
      <c r="F28" s="156" t="s">
        <v>186</v>
      </c>
      <c r="G28" s="138">
        <f>SUM(G29:G31)</f>
        <v>593</v>
      </c>
      <c r="H28" s="138">
        <f>SUM(H29:H31)</f>
        <v>442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286</v>
      </c>
      <c r="H29" s="152">
        <v>254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307</v>
      </c>
      <c r="H30" s="152">
        <v>188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355548</v>
      </c>
      <c r="D37" s="137">
        <f>SUM(D32:D36)+D27</f>
        <v>226478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593</v>
      </c>
      <c r="H40" s="153">
        <f>SUM(H32:H39)+H28+H27</f>
        <v>442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374167</v>
      </c>
      <c r="D45" s="153">
        <f>D25+D37+D43+D44</f>
        <v>232255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374167</v>
      </c>
      <c r="D47" s="369">
        <f>D18+D45</f>
        <v>232255</v>
      </c>
      <c r="E47" s="158" t="s">
        <v>35</v>
      </c>
      <c r="F47" s="121" t="s">
        <v>199</v>
      </c>
      <c r="G47" s="370">
        <f>G24+G40</f>
        <v>374167</v>
      </c>
      <c r="H47" s="370">
        <f>H24+H40</f>
        <v>232255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3" sqref="G13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44572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11330</v>
      </c>
      <c r="H12" s="139">
        <v>8250</v>
      </c>
      <c r="I12" s="77"/>
    </row>
    <row r="13" spans="1:9" s="70" customFormat="1" ht="31.5">
      <c r="A13" s="81" t="s">
        <v>886</v>
      </c>
      <c r="B13" s="171" t="s">
        <v>757</v>
      </c>
      <c r="C13" s="139">
        <v>830</v>
      </c>
      <c r="D13" s="139">
        <v>26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f>268125-261708</f>
        <v>6417</v>
      </c>
      <c r="H14" s="139">
        <v>6241</v>
      </c>
      <c r="I14" s="77"/>
    </row>
    <row r="15" spans="1:9" s="70" customFormat="1" ht="31.5">
      <c r="A15" s="81" t="s">
        <v>888</v>
      </c>
      <c r="B15" s="171" t="s">
        <v>759</v>
      </c>
      <c r="C15" s="139">
        <f>1906+14431</f>
        <v>16337</v>
      </c>
      <c r="D15" s="139">
        <v>28</v>
      </c>
      <c r="E15" s="81" t="s">
        <v>891</v>
      </c>
      <c r="F15" s="171" t="s">
        <v>776</v>
      </c>
      <c r="G15" s="139">
        <v>90787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8854</v>
      </c>
      <c r="D16" s="139">
        <v>6418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26021</v>
      </c>
      <c r="D18" s="142">
        <f>SUM(D12:D16)</f>
        <v>6472</v>
      </c>
      <c r="E18" s="83" t="s">
        <v>20</v>
      </c>
      <c r="F18" s="172" t="s">
        <v>779</v>
      </c>
      <c r="G18" s="142">
        <f>SUM(G12:G17)</f>
        <v>108534</v>
      </c>
      <c r="H18" s="142">
        <f>SUM(H12:H17)</f>
        <v>14491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834</v>
      </c>
      <c r="D21" s="139">
        <v>1794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834</v>
      </c>
      <c r="D25" s="142">
        <f>SUM(D20:D24)</f>
        <v>1794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26855</v>
      </c>
      <c r="D26" s="142">
        <f>D18+D25</f>
        <v>8266</v>
      </c>
      <c r="E26" s="144" t="s">
        <v>40</v>
      </c>
      <c r="F26" s="172" t="s">
        <v>781</v>
      </c>
      <c r="G26" s="142">
        <f>G18+G25</f>
        <v>108534</v>
      </c>
      <c r="H26" s="142">
        <f>H18+H25</f>
        <v>14491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81679</v>
      </c>
      <c r="D27" s="46">
        <f>IF((H26-D26)&gt;0,H26-D26,0)</f>
        <v>6225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81679</v>
      </c>
      <c r="D29" s="142">
        <f>D27-D28</f>
        <v>6225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108534</v>
      </c>
      <c r="D30" s="142">
        <f>D26+D28+D29</f>
        <v>14491</v>
      </c>
      <c r="E30" s="144" t="s">
        <v>789</v>
      </c>
      <c r="F30" s="172" t="s">
        <v>784</v>
      </c>
      <c r="G30" s="142">
        <f>G26+G29</f>
        <v>108534</v>
      </c>
      <c r="H30" s="142">
        <f>H26+H29</f>
        <v>14491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44572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149480</v>
      </c>
      <c r="D13" s="316">
        <v>-89397</v>
      </c>
      <c r="E13" s="317">
        <f>SUM(C13:D13)</f>
        <v>60083</v>
      </c>
      <c r="F13" s="316">
        <v>27881</v>
      </c>
      <c r="G13" s="316">
        <v>-83641</v>
      </c>
      <c r="H13" s="317">
        <f>SUM(F13:G13)</f>
        <v>-55760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-834</v>
      </c>
      <c r="E18" s="317">
        <f t="shared" si="0"/>
        <v>-834</v>
      </c>
      <c r="F18" s="316"/>
      <c r="G18" s="316">
        <v>-1795</v>
      </c>
      <c r="H18" s="317">
        <f t="shared" si="1"/>
        <v>-1795</v>
      </c>
    </row>
    <row r="19" spans="1:8" ht="21" customHeight="1">
      <c r="A19" s="313" t="s">
        <v>919</v>
      </c>
      <c r="B19" s="136" t="s">
        <v>798</v>
      </c>
      <c r="C19" s="320">
        <f>SUM(C13:C14,C16:C18)</f>
        <v>149480</v>
      </c>
      <c r="D19" s="320">
        <f>SUM(D13:D14,D16:D18)</f>
        <v>-90231</v>
      </c>
      <c r="E19" s="317">
        <f t="shared" si="0"/>
        <v>59249</v>
      </c>
      <c r="F19" s="320">
        <f>SUM(F13:F14,F16:F18)</f>
        <v>27881</v>
      </c>
      <c r="G19" s="320">
        <f>SUM(G13:G14,G16:G18)</f>
        <v>-85436</v>
      </c>
      <c r="H19" s="317">
        <f t="shared" si="1"/>
        <v>-57555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62825</v>
      </c>
      <c r="D21" s="316">
        <v>-109947</v>
      </c>
      <c r="E21" s="317">
        <f>SUM(C21:D21)</f>
        <v>-47122</v>
      </c>
      <c r="F21" s="316">
        <v>16355</v>
      </c>
      <c r="G21" s="316"/>
      <c r="H21" s="317">
        <f>SUM(F21:G21)</f>
        <v>16355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-211-2255</f>
        <v>-2466</v>
      </c>
      <c r="E23" s="317">
        <f t="shared" si="2"/>
        <v>-2466</v>
      </c>
      <c r="F23" s="316"/>
      <c r="G23" s="316">
        <v>-686</v>
      </c>
      <c r="H23" s="317">
        <f t="shared" si="3"/>
        <v>-686</v>
      </c>
    </row>
    <row r="24" spans="1:8" ht="12.75">
      <c r="A24" s="315" t="s">
        <v>902</v>
      </c>
      <c r="B24" s="41" t="s">
        <v>802</v>
      </c>
      <c r="C24" s="316">
        <v>11305</v>
      </c>
      <c r="D24" s="316"/>
      <c r="E24" s="317">
        <f t="shared" si="2"/>
        <v>11305</v>
      </c>
      <c r="F24" s="316">
        <v>8239</v>
      </c>
      <c r="G24" s="316"/>
      <c r="H24" s="317">
        <f t="shared" si="3"/>
        <v>8239</v>
      </c>
    </row>
    <row r="25" spans="1:8" ht="12.75">
      <c r="A25" s="323" t="s">
        <v>903</v>
      </c>
      <c r="B25" s="41" t="s">
        <v>803</v>
      </c>
      <c r="C25" s="316"/>
      <c r="D25" s="316">
        <v>-2996</v>
      </c>
      <c r="E25" s="317">
        <f t="shared" si="2"/>
        <v>-2996</v>
      </c>
      <c r="F25" s="316"/>
      <c r="G25" s="316">
        <v>-2738</v>
      </c>
      <c r="H25" s="317">
        <f t="shared" si="3"/>
        <v>-2738</v>
      </c>
    </row>
    <row r="26" spans="1:8" ht="12.75">
      <c r="A26" s="323" t="s">
        <v>904</v>
      </c>
      <c r="B26" s="41" t="s">
        <v>804</v>
      </c>
      <c r="C26" s="316"/>
      <c r="D26" s="316">
        <f>-3043-200</f>
        <v>-3243</v>
      </c>
      <c r="E26" s="317">
        <f t="shared" si="2"/>
        <v>-3243</v>
      </c>
      <c r="F26" s="316"/>
      <c r="G26" s="316">
        <v>-3075</v>
      </c>
      <c r="H26" s="317">
        <f t="shared" si="3"/>
        <v>-3075</v>
      </c>
    </row>
    <row r="27" spans="1:8" ht="12.75">
      <c r="A27" s="319" t="s">
        <v>905</v>
      </c>
      <c r="B27" s="41" t="s">
        <v>805</v>
      </c>
      <c r="C27" s="316"/>
      <c r="D27" s="316">
        <f>-5-1853</f>
        <v>-1858</v>
      </c>
      <c r="E27" s="317">
        <f t="shared" si="2"/>
        <v>-1858</v>
      </c>
      <c r="F27" s="316"/>
      <c r="G27" s="316">
        <v>-18</v>
      </c>
      <c r="H27" s="317">
        <f t="shared" si="3"/>
        <v>-18</v>
      </c>
    </row>
    <row r="28" spans="1:8" ht="12.75">
      <c r="A28" s="315" t="s">
        <v>906</v>
      </c>
      <c r="B28" s="41" t="s">
        <v>806</v>
      </c>
      <c r="C28" s="316">
        <v>78</v>
      </c>
      <c r="D28" s="316">
        <f>-78-27</f>
        <v>-105</v>
      </c>
      <c r="E28" s="317">
        <f t="shared" si="2"/>
        <v>-27</v>
      </c>
      <c r="F28" s="316">
        <v>78</v>
      </c>
      <c r="G28" s="316"/>
      <c r="H28" s="317">
        <f t="shared" si="3"/>
        <v>78</v>
      </c>
    </row>
    <row r="29" spans="1:8" ht="21" customHeight="1">
      <c r="A29" s="313" t="s">
        <v>94</v>
      </c>
      <c r="B29" s="136" t="s">
        <v>807</v>
      </c>
      <c r="C29" s="320">
        <f>SUM(C21:C28)</f>
        <v>74208</v>
      </c>
      <c r="D29" s="320">
        <f>SUM(D21:D28)</f>
        <v>-120615</v>
      </c>
      <c r="E29" s="317">
        <f t="shared" si="2"/>
        <v>-46407</v>
      </c>
      <c r="F29" s="320">
        <f>SUM(F21:F28)</f>
        <v>24672</v>
      </c>
      <c r="G29" s="320">
        <f>SUM(G21:G28)</f>
        <v>-6517</v>
      </c>
      <c r="H29" s="317">
        <f t="shared" si="3"/>
        <v>18155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223688</v>
      </c>
      <c r="D37" s="320">
        <f t="shared" si="5"/>
        <v>-210846</v>
      </c>
      <c r="E37" s="320">
        <f t="shared" si="5"/>
        <v>12842</v>
      </c>
      <c r="F37" s="320">
        <f t="shared" si="5"/>
        <v>52553</v>
      </c>
      <c r="G37" s="320">
        <f t="shared" si="5"/>
        <v>-91953</v>
      </c>
      <c r="H37" s="320">
        <f t="shared" si="5"/>
        <v>-39400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5777</v>
      </c>
      <c r="F38" s="320"/>
      <c r="G38" s="320"/>
      <c r="H38" s="326">
        <v>45177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18619</v>
      </c>
      <c r="F39" s="320"/>
      <c r="G39" s="320"/>
      <c r="H39" s="320">
        <f>SUM(H37:H38)</f>
        <v>5777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18619</v>
      </c>
      <c r="F40" s="317"/>
      <c r="G40" s="317"/>
      <c r="H40" s="316">
        <v>45177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44572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156466</v>
      </c>
      <c r="D14" s="371">
        <f>'1-SB'!H13</f>
        <v>-18501</v>
      </c>
      <c r="E14" s="371">
        <f>'1-SB'!H14</f>
        <v>0</v>
      </c>
      <c r="F14" s="371">
        <f>'1-SB'!H15</f>
        <v>0</v>
      </c>
      <c r="G14" s="371">
        <f>'1-SB'!H19+'1-SB'!H21</f>
        <v>93848</v>
      </c>
      <c r="H14" s="371">
        <f>'1-SB'!H20+'1-SB'!H22</f>
        <v>0</v>
      </c>
      <c r="I14" s="371">
        <f aca="true" t="shared" si="0" ref="I14:I36">SUM(C14:H14)</f>
        <v>231813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156466</v>
      </c>
      <c r="D18" s="372">
        <f t="shared" si="2"/>
        <v>-18501</v>
      </c>
      <c r="E18" s="372">
        <f>E14+E15</f>
        <v>0</v>
      </c>
      <c r="F18" s="372">
        <f t="shared" si="2"/>
        <v>0</v>
      </c>
      <c r="G18" s="372">
        <f t="shared" si="2"/>
        <v>93848</v>
      </c>
      <c r="H18" s="372">
        <f t="shared" si="2"/>
        <v>0</v>
      </c>
      <c r="I18" s="371">
        <f t="shared" si="0"/>
        <v>231813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39117</v>
      </c>
      <c r="D19" s="372">
        <f t="shared" si="3"/>
        <v>20965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60082</v>
      </c>
      <c r="J19" s="51"/>
    </row>
    <row r="20" spans="1:10" ht="15">
      <c r="A20" s="103" t="s">
        <v>203</v>
      </c>
      <c r="B20" s="34" t="s">
        <v>825</v>
      </c>
      <c r="C20" s="131">
        <v>97792</v>
      </c>
      <c r="D20" s="131">
        <v>51688</v>
      </c>
      <c r="E20" s="131"/>
      <c r="F20" s="131"/>
      <c r="G20" s="131"/>
      <c r="H20" s="131"/>
      <c r="I20" s="371">
        <f t="shared" si="0"/>
        <v>149480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-30723</v>
      </c>
      <c r="E21" s="131"/>
      <c r="F21" s="131"/>
      <c r="G21" s="131"/>
      <c r="H21" s="131"/>
      <c r="I21" s="371">
        <f t="shared" si="0"/>
        <v>-89398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81679</v>
      </c>
      <c r="H22" s="372">
        <f>'1-SB'!G22</f>
        <v>0</v>
      </c>
      <c r="I22" s="371">
        <f t="shared" si="0"/>
        <v>81679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2464</v>
      </c>
      <c r="E34" s="372">
        <f t="shared" si="7"/>
        <v>0</v>
      </c>
      <c r="F34" s="372">
        <f t="shared" si="7"/>
        <v>0</v>
      </c>
      <c r="G34" s="372">
        <f t="shared" si="7"/>
        <v>175527</v>
      </c>
      <c r="H34" s="372">
        <f t="shared" si="7"/>
        <v>0</v>
      </c>
      <c r="I34" s="371">
        <f t="shared" si="0"/>
        <v>373574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2464</v>
      </c>
      <c r="E36" s="375">
        <f t="shared" si="8"/>
        <v>0</v>
      </c>
      <c r="F36" s="375">
        <f t="shared" si="8"/>
        <v>0</v>
      </c>
      <c r="G36" s="375">
        <f t="shared" si="8"/>
        <v>175527</v>
      </c>
      <c r="H36" s="375">
        <f t="shared" si="8"/>
        <v>0</v>
      </c>
      <c r="I36" s="371">
        <f t="shared" si="0"/>
        <v>373574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44572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149480.16999999998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89397.08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1.4816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1.9101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159564.49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3114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4291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1027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0.28921399999999997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0.200438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0.28921399999999997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0.101604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18619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18619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355548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355548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355548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374167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374167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2464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2464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93848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93848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81679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175527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373574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593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286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307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593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374167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830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16337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8854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26021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834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834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26855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81679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81679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108534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11330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6417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90787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108534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108534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108534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60083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-834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59249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-47122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-2466</v>
      </c>
    </row>
    <row r="119" spans="1:7" ht="31.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11305</v>
      </c>
    </row>
    <row r="120" spans="1:7" ht="31.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-2996</v>
      </c>
    </row>
    <row r="121" spans="1:7" ht="31.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-3243</v>
      </c>
    </row>
    <row r="122" spans="1:7" ht="31.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-1858</v>
      </c>
    </row>
    <row r="123" spans="1:7" ht="31.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-27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-46407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12842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5777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18619</v>
      </c>
    </row>
    <row r="135" spans="1:7" ht="31.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18619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231813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231813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60082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149480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-89398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81679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Macedonia MBI10 UCITS ETF</v>
      </c>
      <c r="B157" s="227" t="str">
        <f aca="true" t="shared" si="19" ref="B157:B199">dfRG</f>
        <v>05-1650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373574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373574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80000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50000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149480.16999999998</v>
      </c>
    </row>
    <row r="165" spans="1:7" ht="31.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89397.08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1.4816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1.9101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3114</v>
      </c>
    </row>
    <row r="170" spans="1:7" ht="15.7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4291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1027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0.28921399999999997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0.200438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0.28921399999999997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0.101604</v>
      </c>
    </row>
    <row r="176" spans="1:7" ht="31.5">
      <c r="A176" s="238" t="str">
        <f t="shared" si="18"/>
        <v>Expat Macedonia MBI10 UCITS ETF</v>
      </c>
      <c r="B176" s="239" t="str">
        <f t="shared" si="19"/>
        <v>05-1650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Macedonia MBI10 UCITS ETF</v>
      </c>
      <c r="B177" s="239" t="str">
        <f t="shared" si="19"/>
        <v>05-1650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Macedonia MBI10 UCITS ETF</v>
      </c>
      <c r="B183" s="259" t="str">
        <f t="shared" si="19"/>
        <v>05-1650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Macedonia MBI10 UCITS ETF</v>
      </c>
      <c r="B184" s="259" t="str">
        <f t="shared" si="19"/>
        <v>05-1650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Macedonia MBI10 UCITS ETF</v>
      </c>
      <c r="B197" s="268" t="str">
        <f t="shared" si="19"/>
        <v>05-1650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Macedonia MBI10 UCITS ETF</v>
      </c>
      <c r="B198" s="268" t="str">
        <f t="shared" si="19"/>
        <v>05-1650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Macedonia MBI10 UCITS ETF</v>
      </c>
      <c r="B200" s="268" t="str">
        <f aca="true" t="shared" si="22" ref="B200:B212">dfRG</f>
        <v>05-1650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Macedonia MBI10 UCITS ETF</v>
      </c>
      <c r="B201" s="268" t="str">
        <f t="shared" si="22"/>
        <v>05-1650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Macedonia MBI10 UCITS ETF</v>
      </c>
      <c r="B202" s="268" t="str">
        <f t="shared" si="22"/>
        <v>05-1650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Macedonia MBI10 UCITS ETF</v>
      </c>
      <c r="B212" s="277" t="str">
        <f t="shared" si="22"/>
        <v>05-1650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2021-01-05T08:37:37Z</cp:lastPrinted>
  <dcterms:created xsi:type="dcterms:W3CDTF">2004-03-04T10:58:58Z</dcterms:created>
  <dcterms:modified xsi:type="dcterms:W3CDTF">2022-03-28T14:07:08Z</dcterms:modified>
  <cp:category/>
  <cp:version/>
  <cp:contentType/>
  <cp:contentStatus/>
</cp:coreProperties>
</file>