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4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Danni" sheetId="6" state="hidden" r:id="rId6"/>
    <sheet name="nomenclature" sheetId="7" state="hidden" r:id="rId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<sst xmlns="http://schemas.openxmlformats.org/spreadsheetml/2006/main" count="1920" uniqueCount="1348">
  <si>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</si>
  <si>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</si>
  <si>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</si>
  <si>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</si>
  <si>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</si>
  <si>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</si>
  <si>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</si>
  <si>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</si>
  <si>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</si>
  <si>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</si>
  <si>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</si>
  <si>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</si>
  <si>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</si>
  <si>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</si>
  <si>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</si>
  <si>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</si>
  <si>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</si>
  <si>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</si>
  <si>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</si>
  <si>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</si>
  <si>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</si>
  <si>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</si>
  <si>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</si>
  <si>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</si>
  <si>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</si>
  <si>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</si>
  <si>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</si>
  <si>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</si>
  <si>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</si>
  <si>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</si>
  <si>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</si>
  <si>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</si>
  <si>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</si>
  <si>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</si>
  <si>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</si>
  <si>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</si>
  <si>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</si>
  <si>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</si>
  <si>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</si>
  <si>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</si>
  <si>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</si>
  <si>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</si>
  <si>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</si>
  <si>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</si>
  <si>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</si>
  <si>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</si>
  <si>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</si>
  <si>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</si>
  <si>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</si>
  <si>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</si>
  <si>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</si>
  <si>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</si>
  <si>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</si>
  <si>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</si>
  <si>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</si>
  <si>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</si>
  <si>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</si>
  <si>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</si>
  <si>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</si>
  <si>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</si>
  <si>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</si>
  <si>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</si>
  <si>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</si>
  <si>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</si>
  <si>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</si>
  <si>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</si>
  <si>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</si>
  <si>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</si>
  <si>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</si>
  <si>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</si>
  <si>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</si>
  <si>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</si>
  <si>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</si>
  <si>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</si>
  <si>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</si>
  <si>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</si>
  <si>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</si>
  <si>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</si>
  <si>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</si>
  <si>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</si>
  <si>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</si>
  <si>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</si>
  <si>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</si>
  <si>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</si>
  <si>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</si>
  <si>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</si>
  <si>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</si>
  <si>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</si>
  <si>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</si>
  <si>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</si>
  <si>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</si>
  <si>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</si>
  <si>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</si>
  <si>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</si>
  <si>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</si>
  <si>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</si>
  <si>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</si>
  <si>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</si>
  <si>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</si>
  <si>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</si>
  <si>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</si>
  <si>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</si>
  <si>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</si>
  <si>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</si>
  <si>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</si>
  <si>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</si>
  <si>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</si>
  <si>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</si>
  <si>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</si>
  <si>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</si>
  <si>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</si>
  <si>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</si>
  <si>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</si>
  <si>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</si>
  <si>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</si>
  <si>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</si>
  <si>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</si>
  <si>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</si>
  <si>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</si>
  <si>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</si>
  <si>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</si>
  <si>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</si>
  <si>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</si>
  <si>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</si>
  <si>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</si>
  <si>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</si>
  <si>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</si>
  <si>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</si>
  <si>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</si>
  <si>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</si>
  <si>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</si>
  <si>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</si>
  <si>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</si>
  <si>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</si>
  <si>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</si>
  <si>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</si>
  <si>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</si>
  <si>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</si>
  <si>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</si>
  <si>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</si>
  <si>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</si>
  <si>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</si>
  <si>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</si>
  <si>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</si>
  <si>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</si>
  <si>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</si>
  <si>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</si>
  <si>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</si>
  <si>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</si>
  <si>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</si>
  <si>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</si>
  <si>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</si>
  <si>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</si>
  <si>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</si>
  <si>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</si>
  <si>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</si>
  <si>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</si>
  <si>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</si>
  <si>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</si>
  <si>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</si>
  <si>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</si>
  <si>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</si>
  <si>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</si>
  <si>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</si>
  <si>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</si>
  <si>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</si>
  <si>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</si>
  <si>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</si>
  <si>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</si>
  <si>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</si>
  <si>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</si>
  <si>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</si>
  <si>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</si>
  <si>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</si>
  <si>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</si>
  <si>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</si>
  <si>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</si>
  <si>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</si>
  <si>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</si>
  <si>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</si>
  <si>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</si>
  <si>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</si>
  <si>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</si>
  <si>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</si>
  <si>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</si>
  <si>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</si>
  <si>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</si>
  <si>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</si>
  <si>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</si>
  <si>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</si>
  <si>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</si>
  <si>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</si>
  <si>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</si>
  <si>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</si>
  <si>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</si>
  <si>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</si>
  <si>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</si>
  <si>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</si>
  <si>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</si>
  <si>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</si>
  <si>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</si>
  <si>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</si>
  <si>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</si>
  <si>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</si>
  <si>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</si>
  <si>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</si>
  <si>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</si>
  <si>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</si>
  <si>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</si>
  <si>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</si>
  <si>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</si>
  <si>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</si>
  <si>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</si>
  <si>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</si>
  <si>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</si>
  <si>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</si>
  <si>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</si>
  <si>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</si>
  <si>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</si>
  <si>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</si>
  <si>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</si>
  <si>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</si>
  <si>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</si>
  <si>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</si>
  <si>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</si>
  <si>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</si>
  <si>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</si>
  <si>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</si>
  <si>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</si>
  <si>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</si>
  <si>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</si>
  <si>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</si>
  <si>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</si>
  <si>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</si>
  <si>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</si>
  <si>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</si>
  <si>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</si>
  <si>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</si>
  <si>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</si>
  <si>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</si>
  <si>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</si>
  <si>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</si>
  <si>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</si>
  <si>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</si>
  <si>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</si>
  <si>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</si>
  <si>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</si>
  <si>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</si>
  <si>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</si>
  <si>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</si>
  <si>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</si>
  <si>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</si>
  <si>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</si>
  <si>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</si>
  <si>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</si>
  <si>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</si>
  <si>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</si>
  <si>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</si>
  <si>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</si>
  <si>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</si>
  <si>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</si>
  <si>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</si>
  <si>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</si>
  <si>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</si>
  <si>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</si>
  <si>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</si>
  <si>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</si>
  <si>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</si>
  <si>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</si>
  <si>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</si>
  <si>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</si>
  <si>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</si>
  <si>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</si>
  <si>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</si>
  <si>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</si>
  <si>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</si>
  <si>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</si>
  <si>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</si>
  <si>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</si>
  <si>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</si>
  <si>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</si>
  <si>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</si>
  <si>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</si>
  <si>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</si>
  <si>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</si>
  <si>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</si>
  <si>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</si>
  <si>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</si>
  <si>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</si>
  <si>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</si>
  <si>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</si>
  <si>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</si>
  <si>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</si>
  <si>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</si>
  <si>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</si>
  <si>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</si>
  <si>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</si>
  <si>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</si>
  <si>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</si>
  <si>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</si>
  <si>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</si>
  <si>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</si>
  <si>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</si>
  <si>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</si>
  <si>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</si>
  <si>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</si>
  <si>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</si>
  <si>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</si>
  <si>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</si>
  <si>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</si>
  <si>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</si>
  <si>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</si>
  <si>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</si>
  <si>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</si>
  <si>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</si>
  <si>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</si>
  <si>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</si>
  <si>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</si>
  <si>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</si>
  <si>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</si>
  <si>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</si>
  <si>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</si>
  <si>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</si>
  <si>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</si>
  <si>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</si>
  <si>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</si>
  <si>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</si>
  <si>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</si>
  <si>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</si>
  <si>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</si>
  <si>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</si>
  <si>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</si>
  <si>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</si>
  <si>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</si>
  <si>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</si>
  <si>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</si>
  <si>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</si>
  <si>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</si>
  <si>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</si>
  <si>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</si>
  <si>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</si>
  <si>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</si>
  <si>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</si>
  <si>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</si>
  <si>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</si>
  <si>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</si>
  <si>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</si>
  <si>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</si>
  <si>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</si>
  <si>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</si>
  <si>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</si>
  <si>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</si>
  <si>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</si>
  <si>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</si>
  <si>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</si>
  <si>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</si>
  <si>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</si>
  <si>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</si>
  <si>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</si>
  <si>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</si>
  <si>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</si>
  <si>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</si>
  <si>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</si>
  <si>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</si>
  <si>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</si>
  <si>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</si>
  <si>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</si>
  <si>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</si>
  <si>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</si>
  <si>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</si>
  <si>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</si>
  <si>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</si>
  <si>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</si>
  <si>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</si>
  <si>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</si>
  <si>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</si>
  <si>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</si>
  <si>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</si>
  <si>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</si>
  <si>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</si>
  <si>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</si>
  <si>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</si>
  <si>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</si>
  <si>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</si>
  <si>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</si>
  <si>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</si>
  <si>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</si>
  <si>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</si>
  <si>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</si>
  <si>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</si>
  <si>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</si>
  <si>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</si>
  <si>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</si>
  <si>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</si>
  <si>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</si>
  <si>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</si>
  <si>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</si>
  <si>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</si>
  <si>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</si>
  <si>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</si>
  <si>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</si>
  <si>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</si>
  <si>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</si>
  <si>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</si>
  <si>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</si>
  <si>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</si>
  <si>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</si>
  <si>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</si>
  <si>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</si>
  <si>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</si>
  <si>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</si>
  <si>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</si>
  <si>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</si>
  <si>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</si>
  <si>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</si>
  <si>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</si>
  <si>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</si>
  <si>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</si>
  <si>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</si>
  <si>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</si>
  <si>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</si>
  <si>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</si>
  <si>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</si>
  <si>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</si>
  <si>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</si>
  <si>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</si>
  <si>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</si>
  <si>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</si>
  <si>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</si>
  <si>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</si>
  <si>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</si>
  <si>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</si>
  <si>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</si>
  <si>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</si>
  <si>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</si>
  <si>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</si>
  <si>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</si>
  <si>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</si>
  <si>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</si>
  <si>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</si>
  <si>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</si>
  <si>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</si>
  <si>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</si>
  <si>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</si>
  <si>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</si>
  <si>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</si>
  <si>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</si>
  <si>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</si>
  <si>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</si>
  <si>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</si>
  <si>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</si>
  <si>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</si>
  <si>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</si>
  <si>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</si>
  <si>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</si>
  <si>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</si>
  <si>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</si>
  <si>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</si>
  <si>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</si>
  <si>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</si>
  <si>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</si>
  <si>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</si>
  <si>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</si>
  <si>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</si>
  <si>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</si>
  <si>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</si>
  <si>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</si>
  <si>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</si>
  <si>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</si>
  <si>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</si>
  <si>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</si>
  <si>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</si>
  <si>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</si>
  <si>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</si>
  <si>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</si>
  <si>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</si>
  <si>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</si>
  <si>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</si>
  <si>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</si>
  <si>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</si>
  <si>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</si>
  <si>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</si>
  <si>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</si>
  <si>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</si>
  <si>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</si>
  <si>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</si>
  <si>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</si>
  <si>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</si>
  <si>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</si>
  <si>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</si>
  <si>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</si>
  <si>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</si>
  <si>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</si>
  <si>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</si>
  <si>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</si>
  <si>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</si>
  <si>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</si>
  <si>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</si>
  <si>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</si>
  <si>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</si>
  <si>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</si>
  <si>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</si>
  <si>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</si>
  <si>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</si>
  <si>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</si>
  <si>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</si>
  <si>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</si>
  <si>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</si>
  <si>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</si>
  <si>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</si>
  <si>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</si>
  <si>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</si>
  <si>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</si>
  <si>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</si>
  <si>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</si>
  <si>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</si>
  <si>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</si>
  <si>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</si>
  <si>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</si>
  <si>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</si>
  <si>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</si>
  <si>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</si>
  <si>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</si>
  <si>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</si>
  <si>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</si>
  <si>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</si>
  <si>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</si>
  <si>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</si>
  <si>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</si>
  <si>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</si>
  <si>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</si>
  <si>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</si>
  <si>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</si>
  <si>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</si>
  <si>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</si>
  <si>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</si>
  <si>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</si>
  <si>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</si>
  <si>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</si>
  <si>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</si>
  <si>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</si>
  <si>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</si>
  <si>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</si>
  <si>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</si>
  <si>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</si>
  <si>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</si>
  <si>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</si>
  <si>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</si>
  <si>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</si>
  <si>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</si>
  <si>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</si>
  <si>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</si>
  <si>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</si>
  <si>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</si>
  <si>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</si>
  <si>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</si>
  <si>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</si>
  <si>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</si>
  <si>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</si>
  <si>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</si>
  <si>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</si>
  <si>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</si>
  <si>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</si>
  <si>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</si>
  <si>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</si>
  <si>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</si>
  <si>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</si>
  <si>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</si>
  <si>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</si>
  <si>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</si>
  <si>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</si>
  <si>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</si>
  <si>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</si>
  <si>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</si>
  <si>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</si>
  <si>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</si>
  <si>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</si>
  <si>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</si>
  <si>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</si>
  <si>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</si>
  <si>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</si>
  <si>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</si>
  <si>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</si>
  <si>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</si>
  <si>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</si>
  <si>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</si>
  <si>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</si>
  <si>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</si>
  <si>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</si>
  <si>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</si>
  <si>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</si>
  <si>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</si>
  <si>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</si>
  <si>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</si>
  <si>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</si>
  <si>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</si>
  <si>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</si>
  <si>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</si>
  <si>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</si>
  <si>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</si>
  <si>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</si>
  <si>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</si>
  <si>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</si>
  <si>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</si>
  <si>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</si>
  <si>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</si>
  <si>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</si>
  <si>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</si>
  <si>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</si>
  <si>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</si>
  <si>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</si>
  <si>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</si>
  <si>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</si>
  <si>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</si>
  <si>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</si>
  <si>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</si>
  <si>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</si>
  <si>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</si>
  <si>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</si>
  <si>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</si>
  <si>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</si>
  <si>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</si>
  <si>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</si>
  <si>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</si>
  <si>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</si>
  <si>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</si>
  <si>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</si>
  <si>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</si>
  <si>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</si>
  <si>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</si>
  <si>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</si>
  <si>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</si>
  <si>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</si>
  <si>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</si>
  <si>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</si>
  <si>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</si>
  <si>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</si>
  <si>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</si>
  <si>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</si>
  <si>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</si>
  <si>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</si>
  <si>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</si>
  <si>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</si>
  <si>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</si>
  <si>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</si>
  <si>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</si>
  <si>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</si>
  <si>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</si>
  <si>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</si>
  <si>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</si>
  <si>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</si>
  <si>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</si>
  <si>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</si>
  <si>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</si>
  <si>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</si>
  <si>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</si>
  <si>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</si>
  <si>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</si>
  <si>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</si>
  <si>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</si>
  <si>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</si>
  <si>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</si>
  <si>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</si>
  <si>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</si>
  <si>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</si>
  <si>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</si>
  <si>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</si>
  <si>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</si>
  <si>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</si>
  <si>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</si>
  <si>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</si>
  <si>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</si>
  <si>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</si>
  <si>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</si>
  <si>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</si>
  <si>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</si>
  <si>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</si>
  <si>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</si>
  <si>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</si>
  <si>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</si>
  <si>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</si>
  <si>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</si>
  <si>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</si>
  <si>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</si>
  <si>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</si>
  <si>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</si>
  <si>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</si>
  <si>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</si>
  <si>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</si>
  <si>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</si>
  <si>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</si>
  <si>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</si>
  <si>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</si>
  <si>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</si>
  <si>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</si>
  <si>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</si>
  <si>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</si>
  <si>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</si>
  <si>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</si>
  <si>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</si>
  <si>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</si>
  <si>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</si>
  <si>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</si>
  <si>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</si>
  <si>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</si>
  <si>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</si>
  <si>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</si>
  <si>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</si>
  <si>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</si>
  <si>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</si>
  <si>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</si>
  <si>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</si>
  <si>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</si>
  <si>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</si>
  <si>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</si>
  <si>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</si>
  <si>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</si>
  <si>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</si>
  <si>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</si>
  <si>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</si>
  <si>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</si>
  <si>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</si>
  <si>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</si>
  <si>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</si>
  <si>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</si>
  <si>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</si>
  <si>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</si>
  <si>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</si>
  <si>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</si>
  <si>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</si>
  <si>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</si>
  <si>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</si>
  <si>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</si>
  <si>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</si>
  <si>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</si>
  <si>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</si>
  <si>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</si>
  <si>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</si>
  <si>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</si>
  <si>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</si>
  <si>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</si>
  <si>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</si>
  <si>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</si>
  <si>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</si>
  <si>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</si>
  <si>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</si>
  <si>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</si>
  <si>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</si>
  <si>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</si>
  <si>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</si>
  <si>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</si>
  <si>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</si>
  <si>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</si>
  <si>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</si>
  <si>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</si>
  <si>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</si>
  <si>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</si>
  <si>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</si>
  <si>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</si>
  <si>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</si>
  <si>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</si>
  <si>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</si>
  <si>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</si>
  <si>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</si>
  <si>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</si>
  <si>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</si>
  <si>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</si>
  <si>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</si>
  <si>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</si>
  <si>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</si>
  <si>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</si>
  <si>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</si>
  <si>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</si>
  <si>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</si>
  <si>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</si>
  <si>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</si>
  <si>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</si>
  <si>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</si>
  <si>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</si>
  <si>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</si>
  <si>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</si>
  <si>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</si>
  <si>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</si>
  <si>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</si>
  <si>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</si>
  <si>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</si>
  <si>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</si>
  <si>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</si>
  <si>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</si>
  <si>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</si>
  <si>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</si>
  <si>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</si>
  <si>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</si>
  <si>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</si>
  <si>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</si>
  <si>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</si>
  <si>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</si>
  <si>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</si>
  <si>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</si>
  <si>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</si>
  <si>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</si>
  <si>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</si>
  <si>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</si>
  <si>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</si>
  <si>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</si>
  <si>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</si>
  <si>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</si>
  <si>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</si>
  <si>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</si>
  <si>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</si>
  <si>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</si>
  <si>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</si>
  <si>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</si>
  <si>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</si>
  <si>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</si>
  <si>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</si>
  <si>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</si>
  <si>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</si>
  <si>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</si>
  <si>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</si>
  <si>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</si>
  <si>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</si>
  <si>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</si>
  <si>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</si>
  <si>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</si>
  <si>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</si>
  <si>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</si>
  <si>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</si>
  <si>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</si>
  <si>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</si>
  <si>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</si>
  <si>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</si>
  <si>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</si>
  <si>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</si>
  <si>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</si>
  <si>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</si>
  <si>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</si>
  <si>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</si>
  <si>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</si>
  <si>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</si>
  <si>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</si>
  <si>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</si>
  <si>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</si>
  <si>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</si>
  <si>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</si>
  <si>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</si>
  <si>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</si>
  <si>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</si>
  <si>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</si>
  <si>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</si>
  <si>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</si>
  <si>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</si>
  <si>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</si>
  <si>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</si>
  <si>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</si>
  <si>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</si>
  <si>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</si>
  <si>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</si>
  <si>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</si>
  <si>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</si>
  <si>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</si>
  <si>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</si>
  <si>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</si>
  <si>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</si>
  <si>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</si>
  <si>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</si>
  <si>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</si>
  <si>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</si>
  <si>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</si>
  <si>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</si>
  <si>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</si>
  <si>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</si>
  <si>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</si>
  <si>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</si>
  <si>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</si>
  <si>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</si>
  <si>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</si>
  <si>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</si>
  <si>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</si>
  <si>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</si>
  <si>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</si>
  <si>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</si>
  <si>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</si>
  <si>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</si>
  <si>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</si>
  <si>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</si>
  <si>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</si>
  <si>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</si>
  <si>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</si>
  <si>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</si>
  <si>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</si>
  <si>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</si>
  <si>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</si>
  <si>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</si>
  <si>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</si>
  <si>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</si>
  <si>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</si>
  <si>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</si>
  <si>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</si>
  <si>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</si>
  <si>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</si>
  <si>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</si>
  <si>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</si>
  <si>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</si>
  <si>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</si>
  <si>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</si>
  <si>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</si>
  <si>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</si>
  <si>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</si>
  <si>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</si>
  <si>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</si>
  <si>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</si>
  <si>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</si>
  <si>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</si>
  <si>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</si>
  <si>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</si>
  <si>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</si>
  <si>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</si>
  <si>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</si>
  <si>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</si>
  <si>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</si>
  <si>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</si>
  <si>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</si>
  <si>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</si>
  <si>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</si>
  <si>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</si>
  <si>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</si>
  <si>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</si>
  <si>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</si>
  <si>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</si>
  <si>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</si>
  <si>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</si>
  <si>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</si>
  <si>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</si>
  <si>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</si>
  <si>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</si>
  <si>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</si>
  <si>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</si>
  <si>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</si>
  <si>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</si>
  <si>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</si>
  <si>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</si>
  <si>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</si>
  <si>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</si>
  <si>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</si>
  <si>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</si>
  <si>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</si>
  <si>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</si>
  <si>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</si>
  <si>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</si>
  <si>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</si>
  <si>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</si>
  <si>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</si>
  <si>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</si>
  <si>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</si>
  <si>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</si>
  <si>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</si>
  <si>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</si>
  <si>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</si>
  <si>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</si>
  <si>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</si>
  <si>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</si>
  <si>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</si>
  <si>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</si>
  <si>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</si>
  <si>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</si>
  <si>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</si>
  <si>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</si>
  <si>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</si>
  <si>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</si>
  <si>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</si>
  <si>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</si>
  <si>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</si>
  <si>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</si>
  <si>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</si>
  <si>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</si>
  <si>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</si>
  <si>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</si>
  <si>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</si>
  <si>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</si>
  <si>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</si>
  <si>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</si>
  <si>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</si>
  <si>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</si>
  <si>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</si>
  <si>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</si>
  <si>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</si>
  <si>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</si>
  <si>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</si>
  <si>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</si>
  <si>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</si>
  <si>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</si>
  <si>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</si>
  <si>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</si>
  <si>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</si>
  <si>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</si>
  <si>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</si>
  <si>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</si>
  <si>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</si>
  <si>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</si>
  <si>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</si>
  <si>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</si>
  <si>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</si>
  <si>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</si>
  <si>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</si>
  <si>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</si>
  <si>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</si>
  <si>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</si>
  <si>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</si>
  <si>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</si>
  <si>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</si>
  <si>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</si>
  <si>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</si>
  <si>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</si>
  <si>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</si>
  <si>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</si>
  <si>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</si>
  <si>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</si>
  <si>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</si>
  <si>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</si>
  <si>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</si>
  <si>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</si>
  <si>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</si>
  <si>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</si>
  <si>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</si>
  <si>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</si>
  <si>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</si>
  <si>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</si>
  <si>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</si>
  <si>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</si>
  <si>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</si>
  <si>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</si>
  <si>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</si>
  <si>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</si>
  <si>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</si>
  <si>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</si>
  <si>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</si>
  <si>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</si>
  <si>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</si>
  <si>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</si>
  <si>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</si>
  <si>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</si>
  <si>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</si>
  <si>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</si>
  <si>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</si>
  <si>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</si>
  <si>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</si>
  <si>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</si>
  <si>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</si>
  <si>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</si>
  <si>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</si>
  <si>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</si>
  <si>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</si>
  <si>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</si>
  <si>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</si>
  <si>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</si>
  <si>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</si>
  <si>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</si>
  <si>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</si>
  <si>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</si>
  <si>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</si>
  <si>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</si>
  <si>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</si>
  <si>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</si>
  <si>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</si>
  <si>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</si>
  <si>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</si>
  <si>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</si>
  <si>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</si>
  <si>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</si>
  <si>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</si>
  <si>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</si>
  <si>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</si>
  <si>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</si>
  <si>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</si>
  <si>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</si>
  <si>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</si>
  <si>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</si>
  <si>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</si>
  <si>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</si>
  <si>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</si>
  <si>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</si>
  <si>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</si>
  <si>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</si>
  <si>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</si>
  <si>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</si>
  <si>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</si>
  <si>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</si>
  <si>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</si>
  <si>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</si>
  <si>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</si>
  <si>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</si>
  <si>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</si>
  <si>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</si>
  <si>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</si>
  <si>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</si>
  <si>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</si>
  <si>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</si>
  <si>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</si>
  <si>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</si>
  <si>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</si>
  <si>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</si>
  <si>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</si>
  <si>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</si>
  <si>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</si>
  <si>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</si>
  <si>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</si>
  <si>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</si>
  <si>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</si>
  <si>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</si>
  <si>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</si>
  <si>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</si>
  <si>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</si>
  <si>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</si>
  <si>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</si>
  <si>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</si>
  <si>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</si>
  <si>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</si>
  <si>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</si>
  <si>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</si>
  <si>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</si>
  <si>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</si>
  <si>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</si>
  <si>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</si>
  <si>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</si>
  <si>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</si>
  <si>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</si>
  <si>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</si>
  <si>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</si>
  <si>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</si>
  <si>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</si>
  <si>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</si>
  <si>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</si>
  <si>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</si>
  <si>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</si>
  <si>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</si>
  <si>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</si>
  <si>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</si>
  <si>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</si>
  <si>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</si>
  <si>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</si>
  <si>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</si>
  <si>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</si>
  <si>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</si>
  <si>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</si>
  <si>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</si>
  <si>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</si>
  <si>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</si>
  <si>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</si>
  <si>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</si>
  <si>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</si>
  <si>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</si>
  <si>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</si>
  <si>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</si>
  <si>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</si>
  <si>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</si>
  <si>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</si>
  <si>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</si>
  <si>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</si>
  <si>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</si>
  <si>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</si>
  <si>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</si>
  <si>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</si>
  <si>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</si>
  <si>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</si>
  <si>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</si>
  <si>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</si>
  <si>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</si>
  <si>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</si>
  <si>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</si>
  <si>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</si>
  <si>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</si>
  <si>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</si>
  <si>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</si>
  <si>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</si>
  <si>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</si>
  <si>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</si>
  <si>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</si>
  <si>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</si>
  <si>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</si>
  <si>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</si>
  <si>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</si>
  <si>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</si>
  <si>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</si>
  <si>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</si>
  <si>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</si>
  <si>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</si>
  <si>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</si>
  <si>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</si>
  <si>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</si>
  <si>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</si>
  <si>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</si>
  <si>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</si>
  <si>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</si>
  <si>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</si>
  <si>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</si>
  <si>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</si>
  <si>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</si>
  <si>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</si>
  <si>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</si>
  <si>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</si>
  <si>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</si>
  <si>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</si>
  <si>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</si>
  <si>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</si>
  <si>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</si>
  <si>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</si>
  <si>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</si>
  <si>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</si>
  <si>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</si>
  <si>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</si>
  <si>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</si>
  <si>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</si>
  <si>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</si>
  <si>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</si>
  <si>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</si>
  <si>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</si>
  <si>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</si>
  <si>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</si>
  <si>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</si>
  <si>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</si>
  <si>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</si>
  <si>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</si>
  <si>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</si>
  <si>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</si>
  <si>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</si>
  <si>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</si>
  <si>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</si>
  <si>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</si>
  <si>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</si>
  <si>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</si>
  <si>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</si>
  <si>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</si>
  <si>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</si>
  <si>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</si>
  <si>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</si>
  <si>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</si>
  <si>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</si>
  <si>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</si>
  <si>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</si>
  <si>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</si>
  <si>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</si>
  <si>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</si>
  <si>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</si>
  <si>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</si>
  <si>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</si>
  <si>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</si>
  <si>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</si>
  <si>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</si>
  <si>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</si>
  <si>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</si>
  <si>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</si>
  <si>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</si>
  <si>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</si>
  <si>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</si>
  <si>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</si>
  <si>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</si>
  <si>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</si>
  <si>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</si>
  <si>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</si>
  <si>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</si>
  <si>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</si>
  <si>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</si>
  <si>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</si>
  <si>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</si>
  <si>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</si>
  <si>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</si>
  <si>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</si>
  <si>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</si>
  <si>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</si>
  <si>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</si>
  <si>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</si>
  <si>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</si>
  <si>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</si>
  <si>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</si>
  <si>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</si>
  <si>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</si>
  <si>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</si>
  <si>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</si>
  <si>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</si>
  <si>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</si>
  <si>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</si>
  <si>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</si>
  <si>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</si>
  <si>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</si>
  <si>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</si>
  <si>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</si>
  <si>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</si>
  <si>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</si>
  <si>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</si>
  <si>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</si>
  <si>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</si>
  <si>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</si>
  <si>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</si>
  <si>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</si>
  <si>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</si>
  <si>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</si>
  <si>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</si>
  <si>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</si>
  <si>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</si>
  <si>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</si>
  <si>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</si>
  <si>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</si>
  <si>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</si>
  <si>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</si>
  <si>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</si>
  <si>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</si>
  <si>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</si>
  <si>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</si>
  <si>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</si>
  <si>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</si>
  <si>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</si>
  <si>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</si>
  <si>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</si>
  <si>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</si>
  <si>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</si>
  <si>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</si>
  <si>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</si>
  <si>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</si>
  <si>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</si>
  <si>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</si>
  <si>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</si>
  <si>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</si>
  <si>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</si>
  <si>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</si>
  <si>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</si>
  <si>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</si>
  <si>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</si>
  <si>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</si>
  <si>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</si>
  <si>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</si>
  <si>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</si>
  <si>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</si>
  <si>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(</t>
  </si>
  <si>
    <t>СПРАВКА ЗА БАНКОВИТЕ СРОЧНИ ДЕПОЗИТИ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</si>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</sst>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6" fontId="14" fillId="0" borderId="0" xfId="0" applyNumberFormat="1" applyFont="1" applyAlignment="1" applyProtection="1">
      <alignment wrapText="1"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3" fontId="1" fillId="45" borderId="14" xfId="239" applyNumberFormat="1" applyFont="1" applyFill="1" applyBorder="1" applyAlignment="1" applyProtection="1">
      <alignment horizontal="right" vertical="justify"/>
      <protection locked="0"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6" customWidth="1"/>
    <col min="2" max="2" width="30.7109375" style="46" customWidth="1"/>
    <col min="3" max="3" width="65.7109375" style="46" customWidth="1"/>
    <col min="4" max="16384" width="9.140625" style="46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56">
        <v>44197</v>
      </c>
    </row>
    <row r="7" spans="2:3" ht="15.75">
      <c r="B7" s="7" t="s">
        <v>212</v>
      </c>
      <c r="C7" s="156">
        <v>44561</v>
      </c>
    </row>
    <row r="8" spans="2:3" ht="15.75">
      <c r="B8" s="7" t="s">
        <v>213</v>
      </c>
      <c r="C8" s="156">
        <v>44572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57" t="s">
        <v>1335</v>
      </c>
    </row>
    <row r="12" spans="2:3" ht="15.75">
      <c r="B12" s="7" t="s">
        <v>216</v>
      </c>
      <c r="C12" s="157" t="s">
        <v>1336</v>
      </c>
    </row>
    <row r="13" spans="2:3" ht="15.75">
      <c r="B13" s="7" t="s">
        <v>217</v>
      </c>
      <c r="C13" s="157" t="s">
        <v>1337</v>
      </c>
    </row>
    <row r="14" spans="2:3" ht="15.75">
      <c r="B14" s="7" t="s">
        <v>218</v>
      </c>
      <c r="C14" s="157" t="s">
        <v>1338</v>
      </c>
    </row>
    <row r="15" spans="2:3" ht="15.75">
      <c r="B15" s="7" t="s">
        <v>219</v>
      </c>
      <c r="C15" s="157" t="s">
        <v>1338</v>
      </c>
    </row>
    <row r="16" spans="2:3" ht="15.75">
      <c r="B16" s="10" t="s">
        <v>220</v>
      </c>
      <c r="C16" s="158" t="s">
        <v>1339</v>
      </c>
    </row>
    <row r="17" spans="2:3" ht="15.75">
      <c r="B17" s="10" t="s">
        <v>221</v>
      </c>
      <c r="C17" s="277" t="s">
        <v>1340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57" t="s">
        <v>1341</v>
      </c>
    </row>
    <row r="21" spans="2:3" ht="15.75">
      <c r="B21" s="7" t="s">
        <v>216</v>
      </c>
      <c r="C21" s="157" t="s">
        <v>1342</v>
      </c>
    </row>
    <row r="22" spans="2:3" ht="15.75">
      <c r="B22" s="7" t="s">
        <v>217</v>
      </c>
      <c r="C22" s="157" t="s">
        <v>1343</v>
      </c>
    </row>
    <row r="23" spans="2:3" ht="15.75">
      <c r="B23" s="7" t="s">
        <v>224</v>
      </c>
      <c r="C23" s="157" t="s">
        <v>1347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58" t="s">
        <v>1344</v>
      </c>
    </row>
    <row r="27" spans="2:3" ht="15.75">
      <c r="B27" s="10" t="s">
        <v>227</v>
      </c>
      <c r="C27" s="158" t="s">
        <v>1345</v>
      </c>
    </row>
    <row r="28" spans="2:3" ht="15.75">
      <c r="B28" s="10" t="s">
        <v>220</v>
      </c>
      <c r="C28" s="158" t="s">
        <v>1346</v>
      </c>
    </row>
    <row r="29" spans="2:3" ht="15.75">
      <c r="B29" s="10" t="s">
        <v>221</v>
      </c>
      <c r="C29" s="277" t="s">
        <v>1340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4"/>
      <c r="C32" s="114"/>
    </row>
    <row r="35" spans="2:3" ht="15.75">
      <c r="B35" s="327" t="s">
        <v>1271</v>
      </c>
      <c r="C35" s="326" t="s">
        <v>1270</v>
      </c>
    </row>
    <row r="36" spans="2:3" ht="15.75">
      <c r="B36" s="327" t="s">
        <v>1282</v>
      </c>
      <c r="C36" s="326" t="s">
        <v>895</v>
      </c>
    </row>
    <row r="37" spans="2:3" ht="15.75">
      <c r="B37" s="327" t="s">
        <v>1316</v>
      </c>
      <c r="C37" s="326" t="s">
        <v>1280</v>
      </c>
    </row>
    <row r="38" spans="2:3" ht="15.75">
      <c r="B38" s="327" t="s">
        <v>1283</v>
      </c>
      <c r="C38" s="326" t="s">
        <v>1281</v>
      </c>
    </row>
    <row r="39" spans="2:3" ht="31.5">
      <c r="B39" s="327" t="s">
        <v>1284</v>
      </c>
      <c r="C39" s="326" t="s">
        <v>1314</v>
      </c>
    </row>
    <row r="40" spans="2:3" ht="15.75">
      <c r="B40" s="327" t="s">
        <v>1285</v>
      </c>
      <c r="C40" s="328" t="s">
        <v>230</v>
      </c>
    </row>
    <row r="41" spans="2:3" ht="15.75">
      <c r="B41" s="327" t="s">
        <v>1286</v>
      </c>
      <c r="C41" s="329" t="s">
        <v>231</v>
      </c>
    </row>
    <row r="42" spans="2:3" ht="15.75">
      <c r="B42" s="327" t="s">
        <v>1287</v>
      </c>
      <c r="C42" s="329" t="s">
        <v>232</v>
      </c>
    </row>
    <row r="43" spans="2:3" ht="15.75">
      <c r="B43" s="327" t="s">
        <v>1288</v>
      </c>
      <c r="C43" s="329" t="s">
        <v>1334</v>
      </c>
    </row>
    <row r="44" spans="2:3" ht="63">
      <c r="B44" s="327" t="s">
        <v>1289</v>
      </c>
      <c r="C44" s="330" t="s">
        <v>893</v>
      </c>
    </row>
    <row r="45" spans="2:3" ht="31.5">
      <c r="B45" s="327" t="s">
        <v>1290</v>
      </c>
      <c r="C45" s="330" t="s">
        <v>1269</v>
      </c>
    </row>
    <row r="46" spans="2:3" ht="31.5">
      <c r="B46" s="327" t="s">
        <v>1317</v>
      </c>
      <c r="C46" s="330" t="s">
        <v>1315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57" customWidth="1"/>
    <col min="2" max="2" width="13.8515625" style="57" customWidth="1"/>
    <col min="3" max="4" width="14.7109375" style="57" customWidth="1"/>
    <col min="5" max="5" width="61.8515625" style="57" customWidth="1"/>
    <col min="6" max="6" width="13.7109375" style="57" customWidth="1"/>
    <col min="7" max="7" width="15.28125" style="57" customWidth="1"/>
    <col min="8" max="8" width="14.7109375" style="57" customWidth="1"/>
    <col min="9" max="16384" width="9.140625" style="57" customWidth="1"/>
  </cols>
  <sheetData>
    <row r="1" ht="15.75">
      <c r="H1" s="78" t="s">
        <v>1329</v>
      </c>
    </row>
    <row r="2" spans="1:8" ht="15.75">
      <c r="A2" s="34" t="s">
        <v>894</v>
      </c>
      <c r="B2" s="34"/>
      <c r="C2" s="34"/>
      <c r="D2" s="34"/>
      <c r="E2" s="34"/>
      <c r="F2" s="115"/>
      <c r="G2" s="58"/>
      <c r="H2" s="58"/>
    </row>
    <row r="3" spans="1:8" ht="15.75">
      <c r="A3" s="23" t="str">
        <f>CONCATENATE("на ",UPPER(dfName))</f>
        <v>на EXPAT HUNGARY BUX UCITS ETF</v>
      </c>
      <c r="B3" s="23"/>
      <c r="C3" s="23"/>
      <c r="D3" s="23"/>
      <c r="E3" s="23"/>
      <c r="F3" s="24"/>
      <c r="G3" s="59"/>
      <c r="H3" s="59"/>
    </row>
    <row r="4" spans="1:8" ht="15.75">
      <c r="A4" s="38" t="str">
        <f>CONCATENATE("към ",TEXT(EndDate,"dd.mm.yyyy")," г.")</f>
        <v>към 31.12.2021 г.</v>
      </c>
      <c r="B4" s="38"/>
      <c r="C4" s="38"/>
      <c r="D4" s="38"/>
      <c r="E4" s="38"/>
      <c r="F4" s="119" t="s">
        <v>873</v>
      </c>
      <c r="G4" s="125">
        <f>ReportedCompletionDate</f>
        <v>44572</v>
      </c>
      <c r="H4" s="51"/>
    </row>
    <row r="5" spans="1:8" ht="15.75">
      <c r="A5" s="38"/>
      <c r="B5" s="37"/>
      <c r="C5" s="36"/>
      <c r="D5" s="37"/>
      <c r="F5" s="120" t="s">
        <v>226</v>
      </c>
      <c r="G5" s="52" t="str">
        <f>authorName</f>
        <v>Татяна Лазарова</v>
      </c>
      <c r="H5" s="53"/>
    </row>
    <row r="6" spans="1:8" ht="15.75">
      <c r="A6" s="60"/>
      <c r="B6" s="60"/>
      <c r="C6" s="61"/>
      <c r="D6" s="62"/>
      <c r="F6" s="120" t="s">
        <v>228</v>
      </c>
      <c r="G6" s="54" t="str">
        <f>udManager</f>
        <v>Даниел Дончев</v>
      </c>
      <c r="H6" s="55"/>
    </row>
    <row r="7" spans="1:8" ht="15.75">
      <c r="A7" s="60"/>
      <c r="B7" s="60"/>
      <c r="C7" s="61"/>
      <c r="D7" s="63"/>
      <c r="E7" s="63"/>
      <c r="F7" s="60"/>
      <c r="G7" s="58"/>
      <c r="H7" s="121" t="s">
        <v>57</v>
      </c>
    </row>
    <row r="8" spans="1:8" ht="36.75" customHeight="1">
      <c r="A8" s="43" t="s">
        <v>0</v>
      </c>
      <c r="B8" s="43" t="s">
        <v>201</v>
      </c>
      <c r="C8" s="64" t="s">
        <v>1</v>
      </c>
      <c r="D8" s="64" t="s">
        <v>2</v>
      </c>
      <c r="E8" s="65" t="s">
        <v>6</v>
      </c>
      <c r="F8" s="43" t="s">
        <v>201</v>
      </c>
      <c r="G8" s="64" t="s">
        <v>3</v>
      </c>
      <c r="H8" s="64" t="s">
        <v>4</v>
      </c>
    </row>
    <row r="9" spans="1:8" ht="12" customHeight="1">
      <c r="A9" s="39" t="s">
        <v>5</v>
      </c>
      <c r="B9" s="39" t="s">
        <v>140</v>
      </c>
      <c r="C9" s="39">
        <v>1</v>
      </c>
      <c r="D9" s="39">
        <v>2</v>
      </c>
      <c r="E9" s="117" t="s">
        <v>5</v>
      </c>
      <c r="F9" s="39" t="s">
        <v>140</v>
      </c>
      <c r="G9" s="39">
        <v>1</v>
      </c>
      <c r="H9" s="39">
        <v>2</v>
      </c>
    </row>
    <row r="10" spans="1:8" s="84" customFormat="1" ht="15.75">
      <c r="A10" s="66" t="s">
        <v>7</v>
      </c>
      <c r="B10" s="151"/>
      <c r="C10" s="149"/>
      <c r="D10" s="149"/>
      <c r="E10" s="67" t="s">
        <v>24</v>
      </c>
      <c r="F10" s="153"/>
      <c r="G10" s="149"/>
      <c r="H10" s="149"/>
    </row>
    <row r="11" spans="1:32" s="84" customFormat="1" ht="15.75">
      <c r="A11" s="68" t="s">
        <v>875</v>
      </c>
      <c r="B11" s="118"/>
      <c r="C11" s="142"/>
      <c r="D11" s="142"/>
      <c r="E11" s="68" t="s">
        <v>880</v>
      </c>
      <c r="F11" s="118" t="s">
        <v>174</v>
      </c>
      <c r="G11" s="141">
        <v>312933</v>
      </c>
      <c r="H11" s="141">
        <v>1760247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</row>
    <row r="12" spans="1:32" ht="15.75">
      <c r="A12" s="70" t="s">
        <v>115</v>
      </c>
      <c r="B12" s="152" t="s">
        <v>143</v>
      </c>
      <c r="C12" s="134">
        <f>C13+C14</f>
        <v>0</v>
      </c>
      <c r="D12" s="134">
        <f>D13+D14</f>
        <v>0</v>
      </c>
      <c r="E12" s="68" t="s">
        <v>879</v>
      </c>
      <c r="F12" s="152"/>
      <c r="G12" s="134"/>
      <c r="H12" s="134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</row>
    <row r="13" spans="1:32" ht="31.5">
      <c r="A13" s="86" t="s">
        <v>73</v>
      </c>
      <c r="B13" s="83" t="s">
        <v>144</v>
      </c>
      <c r="C13" s="135"/>
      <c r="D13" s="135"/>
      <c r="E13" s="70" t="s">
        <v>114</v>
      </c>
      <c r="F13" s="83" t="s">
        <v>175</v>
      </c>
      <c r="G13" s="123">
        <f>-360182+226100</f>
        <v>-134082</v>
      </c>
      <c r="H13" s="123">
        <v>-230616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</row>
    <row r="14" spans="1:32" ht="15.75">
      <c r="A14" s="86" t="s">
        <v>81</v>
      </c>
      <c r="B14" s="152" t="s">
        <v>145</v>
      </c>
      <c r="C14" s="123"/>
      <c r="D14" s="123"/>
      <c r="E14" s="70" t="s">
        <v>25</v>
      </c>
      <c r="F14" s="152" t="s">
        <v>176</v>
      </c>
      <c r="G14" s="123"/>
      <c r="H14" s="123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2" ht="15.75">
      <c r="A15" s="70" t="s">
        <v>106</v>
      </c>
      <c r="B15" s="152" t="s">
        <v>146</v>
      </c>
      <c r="C15" s="123"/>
      <c r="D15" s="123"/>
      <c r="E15" s="70" t="s">
        <v>91</v>
      </c>
      <c r="F15" s="152" t="s">
        <v>177</v>
      </c>
      <c r="G15" s="123"/>
      <c r="H15" s="123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</row>
    <row r="16" spans="1:32" ht="15.75">
      <c r="A16" s="72" t="s">
        <v>11</v>
      </c>
      <c r="B16" s="118" t="s">
        <v>147</v>
      </c>
      <c r="C16" s="142">
        <f>C12+C15</f>
        <v>0</v>
      </c>
      <c r="D16" s="142">
        <f>D12+D15</f>
        <v>0</v>
      </c>
      <c r="E16" s="72" t="s">
        <v>23</v>
      </c>
      <c r="F16" s="118" t="s">
        <v>178</v>
      </c>
      <c r="G16" s="142">
        <f>SUM(G13:G15)</f>
        <v>-134082</v>
      </c>
      <c r="H16" s="142">
        <f>SUM(H13:H15)</f>
        <v>-230616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</row>
    <row r="17" spans="1:32" ht="15.75">
      <c r="A17" s="68" t="s">
        <v>876</v>
      </c>
      <c r="B17" s="118" t="s">
        <v>148</v>
      </c>
      <c r="C17" s="141"/>
      <c r="D17" s="141"/>
      <c r="E17" s="68" t="s">
        <v>878</v>
      </c>
      <c r="F17" s="118"/>
      <c r="G17" s="142"/>
      <c r="H17" s="142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</row>
    <row r="18" spans="1:32" ht="15.75">
      <c r="A18" s="72" t="s">
        <v>30</v>
      </c>
      <c r="B18" s="118" t="s">
        <v>149</v>
      </c>
      <c r="C18" s="142">
        <f>C16+C17</f>
        <v>0</v>
      </c>
      <c r="D18" s="142">
        <f>D16+D17</f>
        <v>0</v>
      </c>
      <c r="E18" s="70" t="s">
        <v>26</v>
      </c>
      <c r="F18" s="152" t="s">
        <v>179</v>
      </c>
      <c r="G18" s="134">
        <f>SUM(G19:G20)</f>
        <v>-106058</v>
      </c>
      <c r="H18" s="134">
        <f>SUM(H19:H20)</f>
        <v>-6808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2" ht="15.75">
      <c r="A19" s="67" t="s">
        <v>32</v>
      </c>
      <c r="B19" s="153"/>
      <c r="C19" s="142"/>
      <c r="D19" s="142"/>
      <c r="E19" s="155" t="s">
        <v>27</v>
      </c>
      <c r="F19" s="152" t="s">
        <v>180</v>
      </c>
      <c r="G19" s="123">
        <v>7034</v>
      </c>
      <c r="H19" s="123">
        <v>7034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</row>
    <row r="20" spans="1:32" ht="15.75">
      <c r="A20" s="67" t="s">
        <v>877</v>
      </c>
      <c r="B20" s="153"/>
      <c r="C20" s="142"/>
      <c r="D20" s="142"/>
      <c r="E20" s="155" t="s">
        <v>28</v>
      </c>
      <c r="F20" s="152" t="s">
        <v>181</v>
      </c>
      <c r="G20" s="123">
        <v>-113092</v>
      </c>
      <c r="H20" s="123">
        <v>-13842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1:32" ht="15.75">
      <c r="A21" s="73" t="s">
        <v>8</v>
      </c>
      <c r="B21" s="122" t="s">
        <v>150</v>
      </c>
      <c r="C21" s="123"/>
      <c r="D21" s="161"/>
      <c r="E21" s="162" t="s">
        <v>922</v>
      </c>
      <c r="F21" s="122" t="s">
        <v>182</v>
      </c>
      <c r="G21" s="123">
        <v>200603</v>
      </c>
      <c r="H21" s="123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</row>
    <row r="22" spans="1:32" ht="15.75">
      <c r="A22" s="73" t="s">
        <v>9</v>
      </c>
      <c r="B22" s="122" t="s">
        <v>151</v>
      </c>
      <c r="C22" s="123">
        <v>45987</v>
      </c>
      <c r="D22" s="161">
        <v>465566</v>
      </c>
      <c r="E22" s="162" t="s">
        <v>923</v>
      </c>
      <c r="F22" s="122" t="s">
        <v>924</v>
      </c>
      <c r="G22" s="123"/>
      <c r="H22" s="123">
        <v>-99250</v>
      </c>
      <c r="I22" s="69"/>
      <c r="J22" s="69"/>
      <c r="K22" s="331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</row>
    <row r="23" spans="1:32" ht="15.75">
      <c r="A23" s="73" t="s">
        <v>138</v>
      </c>
      <c r="B23" s="122" t="s">
        <v>152</v>
      </c>
      <c r="C23" s="123"/>
      <c r="D23" s="123"/>
      <c r="E23" s="72" t="s">
        <v>29</v>
      </c>
      <c r="F23" s="118" t="s">
        <v>183</v>
      </c>
      <c r="G23" s="142">
        <f>G19+G21+G20+G22</f>
        <v>94545</v>
      </c>
      <c r="H23" s="142">
        <f>H19+H21+H20+H22</f>
        <v>-106058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</row>
    <row r="24" spans="1:32" ht="15.75">
      <c r="A24" s="73" t="s">
        <v>105</v>
      </c>
      <c r="B24" s="122" t="s">
        <v>153</v>
      </c>
      <c r="C24" s="123"/>
      <c r="D24" s="123"/>
      <c r="E24" s="74" t="s">
        <v>31</v>
      </c>
      <c r="F24" s="153" t="s">
        <v>184</v>
      </c>
      <c r="G24" s="142">
        <f>G11+G16+G23</f>
        <v>273396</v>
      </c>
      <c r="H24" s="142">
        <f>H11+H16+H23</f>
        <v>1423573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</row>
    <row r="25" spans="1:32" ht="15.75">
      <c r="A25" s="74" t="s">
        <v>11</v>
      </c>
      <c r="B25" s="153" t="s">
        <v>154</v>
      </c>
      <c r="C25" s="142">
        <f>SUM(C21:C24)</f>
        <v>45987</v>
      </c>
      <c r="D25" s="142">
        <f>SUM(D21:D24)</f>
        <v>465566</v>
      </c>
      <c r="E25" s="73"/>
      <c r="F25" s="122"/>
      <c r="G25" s="134"/>
      <c r="H25" s="134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</row>
    <row r="26" spans="1:32" ht="15.75">
      <c r="A26" s="67" t="s">
        <v>881</v>
      </c>
      <c r="B26" s="153"/>
      <c r="C26" s="142"/>
      <c r="D26" s="142"/>
      <c r="E26" s="67" t="s">
        <v>33</v>
      </c>
      <c r="F26" s="153"/>
      <c r="G26" s="142"/>
      <c r="H26" s="142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</row>
    <row r="27" spans="1:32" ht="15.75">
      <c r="A27" s="73" t="s">
        <v>115</v>
      </c>
      <c r="B27" s="122" t="s">
        <v>155</v>
      </c>
      <c r="C27" s="134">
        <f>SUM(C28:C31)</f>
        <v>227884</v>
      </c>
      <c r="D27" s="134">
        <f>SUM(D28:D31)</f>
        <v>959556</v>
      </c>
      <c r="E27" s="71" t="s">
        <v>116</v>
      </c>
      <c r="F27" s="152" t="s">
        <v>185</v>
      </c>
      <c r="G27" s="123"/>
      <c r="H27" s="123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1:32" ht="15.75">
      <c r="A28" s="165" t="s">
        <v>73</v>
      </c>
      <c r="B28" s="122" t="s">
        <v>156</v>
      </c>
      <c r="C28" s="123">
        <v>227884</v>
      </c>
      <c r="D28" s="123">
        <v>959556</v>
      </c>
      <c r="E28" s="70" t="s">
        <v>103</v>
      </c>
      <c r="F28" s="152" t="s">
        <v>186</v>
      </c>
      <c r="G28" s="134">
        <f>SUM(G29:G31)</f>
        <v>475</v>
      </c>
      <c r="H28" s="134">
        <f>SUM(H29:H31)</f>
        <v>1549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</row>
    <row r="29" spans="1:8" ht="15.75">
      <c r="A29" s="165" t="s">
        <v>88</v>
      </c>
      <c r="B29" s="122" t="s">
        <v>157</v>
      </c>
      <c r="C29" s="148"/>
      <c r="D29" s="148"/>
      <c r="E29" s="155" t="s">
        <v>139</v>
      </c>
      <c r="F29" s="152" t="s">
        <v>187</v>
      </c>
      <c r="G29" s="148">
        <v>235</v>
      </c>
      <c r="H29" s="148">
        <v>353</v>
      </c>
    </row>
    <row r="30" spans="1:8" ht="15.75">
      <c r="A30" s="165" t="s">
        <v>81</v>
      </c>
      <c r="B30" s="122" t="s">
        <v>158</v>
      </c>
      <c r="C30" s="148"/>
      <c r="D30" s="148"/>
      <c r="E30" s="155" t="s">
        <v>75</v>
      </c>
      <c r="F30" s="152" t="s">
        <v>188</v>
      </c>
      <c r="G30" s="148">
        <v>240</v>
      </c>
      <c r="H30" s="148">
        <v>1196</v>
      </c>
    </row>
    <row r="31" spans="1:8" ht="15.75">
      <c r="A31" s="165" t="s">
        <v>10</v>
      </c>
      <c r="B31" s="122" t="s">
        <v>159</v>
      </c>
      <c r="C31" s="148"/>
      <c r="D31" s="148"/>
      <c r="E31" s="155" t="s">
        <v>86</v>
      </c>
      <c r="F31" s="122" t="s">
        <v>189</v>
      </c>
      <c r="G31" s="148"/>
      <c r="H31" s="148"/>
    </row>
    <row r="32" spans="1:8" ht="15.75">
      <c r="A32" s="73" t="s">
        <v>107</v>
      </c>
      <c r="B32" s="122" t="s">
        <v>160</v>
      </c>
      <c r="C32" s="148"/>
      <c r="D32" s="148"/>
      <c r="E32" s="71" t="s">
        <v>99</v>
      </c>
      <c r="F32" s="152" t="s">
        <v>190</v>
      </c>
      <c r="G32" s="148"/>
      <c r="H32" s="148"/>
    </row>
    <row r="33" spans="1:8" ht="15.75">
      <c r="A33" s="73" t="s">
        <v>108</v>
      </c>
      <c r="B33" s="122" t="s">
        <v>161</v>
      </c>
      <c r="C33" s="148"/>
      <c r="D33" s="148"/>
      <c r="E33" s="73" t="s">
        <v>117</v>
      </c>
      <c r="F33" s="122" t="s">
        <v>191</v>
      </c>
      <c r="G33" s="148"/>
      <c r="H33" s="148"/>
    </row>
    <row r="34" spans="1:8" ht="15.75">
      <c r="A34" s="73" t="s">
        <v>109</v>
      </c>
      <c r="B34" s="122" t="s">
        <v>162</v>
      </c>
      <c r="C34" s="148"/>
      <c r="D34" s="148"/>
      <c r="E34" s="71" t="s">
        <v>83</v>
      </c>
      <c r="F34" s="152" t="s">
        <v>192</v>
      </c>
      <c r="G34" s="148"/>
      <c r="H34" s="148"/>
    </row>
    <row r="35" spans="1:8" ht="15.75">
      <c r="A35" s="73" t="s">
        <v>110</v>
      </c>
      <c r="B35" s="122" t="s">
        <v>163</v>
      </c>
      <c r="C35" s="148"/>
      <c r="D35" s="148"/>
      <c r="E35" s="71" t="s">
        <v>84</v>
      </c>
      <c r="F35" s="152" t="s">
        <v>193</v>
      </c>
      <c r="G35" s="148"/>
      <c r="H35" s="148"/>
    </row>
    <row r="36" spans="1:8" ht="15.75">
      <c r="A36" s="73" t="s">
        <v>111</v>
      </c>
      <c r="B36" s="122" t="s">
        <v>164</v>
      </c>
      <c r="C36" s="148"/>
      <c r="D36" s="148"/>
      <c r="E36" s="71" t="s">
        <v>118</v>
      </c>
      <c r="F36" s="152" t="s">
        <v>194</v>
      </c>
      <c r="G36" s="148"/>
      <c r="H36" s="148"/>
    </row>
    <row r="37" spans="1:8" ht="15.75">
      <c r="A37" s="74" t="s">
        <v>12</v>
      </c>
      <c r="B37" s="122" t="s">
        <v>165</v>
      </c>
      <c r="C37" s="133">
        <f>SUM(C32:C36)+C27</f>
        <v>227884</v>
      </c>
      <c r="D37" s="133">
        <f>SUM(D32:D36)+D27</f>
        <v>959556</v>
      </c>
      <c r="E37" s="73" t="s">
        <v>119</v>
      </c>
      <c r="F37" s="122" t="s">
        <v>195</v>
      </c>
      <c r="G37" s="148"/>
      <c r="H37" s="148"/>
    </row>
    <row r="38" spans="1:8" ht="16.5" customHeight="1">
      <c r="A38" s="67" t="s">
        <v>882</v>
      </c>
      <c r="B38" s="153"/>
      <c r="C38" s="149"/>
      <c r="D38" s="149"/>
      <c r="E38" s="71" t="s">
        <v>120</v>
      </c>
      <c r="F38" s="83" t="s">
        <v>196</v>
      </c>
      <c r="G38" s="148"/>
      <c r="H38" s="148"/>
    </row>
    <row r="39" spans="1:8" ht="15.75">
      <c r="A39" s="70" t="s">
        <v>112</v>
      </c>
      <c r="B39" s="152" t="s">
        <v>166</v>
      </c>
      <c r="C39" s="148"/>
      <c r="D39" s="148"/>
      <c r="E39" s="71" t="s">
        <v>92</v>
      </c>
      <c r="F39" s="152" t="s">
        <v>197</v>
      </c>
      <c r="G39" s="148"/>
      <c r="H39" s="148"/>
    </row>
    <row r="40" spans="1:8" ht="15.75">
      <c r="A40" s="70" t="s">
        <v>74</v>
      </c>
      <c r="B40" s="152" t="s">
        <v>167</v>
      </c>
      <c r="C40" s="148"/>
      <c r="D40" s="148"/>
      <c r="E40" s="74" t="s">
        <v>34</v>
      </c>
      <c r="F40" s="153" t="s">
        <v>198</v>
      </c>
      <c r="G40" s="149">
        <f>SUM(G32:G39)+G28+G27</f>
        <v>475</v>
      </c>
      <c r="H40" s="149">
        <f>SUM(H32:H39)+H28+H27</f>
        <v>1549</v>
      </c>
    </row>
    <row r="41" spans="1:8" ht="15.75">
      <c r="A41" s="70" t="s">
        <v>113</v>
      </c>
      <c r="B41" s="152" t="s">
        <v>168</v>
      </c>
      <c r="C41" s="148"/>
      <c r="D41" s="148"/>
      <c r="E41" s="74"/>
      <c r="F41" s="153"/>
      <c r="G41" s="149"/>
      <c r="H41" s="149"/>
    </row>
    <row r="42" spans="1:8" ht="15.75">
      <c r="A42" s="70" t="s">
        <v>82</v>
      </c>
      <c r="B42" s="152" t="s">
        <v>169</v>
      </c>
      <c r="C42" s="148"/>
      <c r="D42" s="148"/>
      <c r="E42" s="73"/>
      <c r="F42" s="122"/>
      <c r="G42" s="133"/>
      <c r="H42" s="133"/>
    </row>
    <row r="43" spans="1:8" ht="15.75">
      <c r="A43" s="72" t="s">
        <v>13</v>
      </c>
      <c r="B43" s="118" t="s">
        <v>170</v>
      </c>
      <c r="C43" s="149">
        <f>SUM(C39:C42)</f>
        <v>0</v>
      </c>
      <c r="D43" s="149">
        <f>SUM(D39:D42)</f>
        <v>0</v>
      </c>
      <c r="E43" s="73"/>
      <c r="F43" s="122"/>
      <c r="G43" s="133"/>
      <c r="H43" s="133"/>
    </row>
    <row r="44" spans="1:8" ht="15.75">
      <c r="A44" s="68" t="s">
        <v>883</v>
      </c>
      <c r="B44" s="118" t="s">
        <v>171</v>
      </c>
      <c r="C44" s="150"/>
      <c r="D44" s="150"/>
      <c r="E44" s="73"/>
      <c r="F44" s="122"/>
      <c r="G44" s="133"/>
      <c r="H44" s="133"/>
    </row>
    <row r="45" spans="1:8" ht="15.75">
      <c r="A45" s="72" t="s">
        <v>34</v>
      </c>
      <c r="B45" s="118" t="s">
        <v>172</v>
      </c>
      <c r="C45" s="149">
        <f>C25+C37+C43+C44</f>
        <v>273871</v>
      </c>
      <c r="D45" s="149">
        <f>D25+D37+D43+D44</f>
        <v>1425122</v>
      </c>
      <c r="E45" s="73"/>
      <c r="F45" s="122"/>
      <c r="G45" s="133"/>
      <c r="H45" s="133"/>
    </row>
    <row r="46" spans="1:8" ht="15.75">
      <c r="A46" s="73"/>
      <c r="B46" s="122"/>
      <c r="C46" s="133"/>
      <c r="D46" s="133"/>
      <c r="E46" s="73"/>
      <c r="F46" s="122"/>
      <c r="G46" s="133"/>
      <c r="H46" s="133"/>
    </row>
    <row r="47" spans="1:8" ht="15.75">
      <c r="A47" s="154" t="s">
        <v>36</v>
      </c>
      <c r="B47" s="118" t="s">
        <v>173</v>
      </c>
      <c r="C47" s="346">
        <f>C18+C45</f>
        <v>273871</v>
      </c>
      <c r="D47" s="346">
        <f>D18+D45</f>
        <v>1425122</v>
      </c>
      <c r="E47" s="154" t="s">
        <v>35</v>
      </c>
      <c r="F47" s="118" t="s">
        <v>199</v>
      </c>
      <c r="G47" s="347">
        <f>G24+G40</f>
        <v>273871</v>
      </c>
      <c r="H47" s="347">
        <f>H24+H40</f>
        <v>1425122</v>
      </c>
    </row>
    <row r="48" spans="3:9" ht="15.75">
      <c r="C48" s="75"/>
      <c r="D48" s="75"/>
      <c r="E48" s="75"/>
      <c r="G48" s="75"/>
      <c r="H48" s="75"/>
      <c r="I48" s="75"/>
    </row>
    <row r="49" spans="1:9" ht="15.75">
      <c r="A49" s="69"/>
      <c r="B49" s="69"/>
      <c r="C49" s="25"/>
      <c r="D49" s="25"/>
      <c r="E49" s="25"/>
      <c r="F49" s="25"/>
      <c r="G49" s="25"/>
      <c r="H49" s="69"/>
      <c r="I49" s="75"/>
    </row>
    <row r="50" spans="1:9" ht="15.75">
      <c r="A50" s="57" t="s">
        <v>1318</v>
      </c>
      <c r="C50" s="75"/>
      <c r="D50" s="75"/>
      <c r="E50" s="75"/>
      <c r="G50" s="75"/>
      <c r="H50" s="75"/>
      <c r="I50" s="75"/>
    </row>
    <row r="51" spans="3:9" ht="15.75">
      <c r="C51" s="75"/>
      <c r="D51" s="75"/>
      <c r="E51" s="75"/>
      <c r="G51" s="75"/>
      <c r="H51" s="75"/>
      <c r="I51" s="75"/>
    </row>
    <row r="52" spans="4:8" ht="15.75">
      <c r="D52" s="75"/>
      <c r="E52" s="75"/>
      <c r="G52" s="76"/>
      <c r="H52" s="76"/>
    </row>
    <row r="53" spans="1:9" ht="15.75">
      <c r="A53" s="75"/>
      <c r="B53" s="75"/>
      <c r="C53" s="75"/>
      <c r="D53" s="75"/>
      <c r="E53" s="75"/>
      <c r="F53" s="75"/>
      <c r="G53" s="75"/>
      <c r="H53" s="75"/>
      <c r="I53" s="75"/>
    </row>
    <row r="54" ht="15.75">
      <c r="I54" s="75"/>
    </row>
    <row r="55" spans="1:9" ht="15.75">
      <c r="A55" s="75"/>
      <c r="B55" s="75"/>
      <c r="C55" s="75"/>
      <c r="D55" s="75"/>
      <c r="E55" s="75"/>
      <c r="F55" s="75"/>
      <c r="G55" s="75"/>
      <c r="H55" s="75"/>
      <c r="I55" s="75"/>
    </row>
    <row r="56" spans="1:9" ht="15.75">
      <c r="A56" s="75"/>
      <c r="B56" s="75"/>
      <c r="C56" s="75"/>
      <c r="D56" s="75"/>
      <c r="E56" s="75"/>
      <c r="F56" s="75"/>
      <c r="G56" s="75"/>
      <c r="H56" s="75"/>
      <c r="I56" s="75"/>
    </row>
    <row r="57" spans="1:9" ht="15.75">
      <c r="A57" s="75"/>
      <c r="B57" s="75"/>
      <c r="C57" s="75"/>
      <c r="D57" s="75"/>
      <c r="E57" s="75"/>
      <c r="F57" s="75"/>
      <c r="G57" s="75"/>
      <c r="H57" s="75"/>
      <c r="I57" s="75"/>
    </row>
    <row r="58" spans="1:9" ht="15.75">
      <c r="A58" s="75"/>
      <c r="B58" s="75"/>
      <c r="C58" s="75"/>
      <c r="D58" s="75"/>
      <c r="E58" s="75"/>
      <c r="F58" s="75"/>
      <c r="G58" s="75"/>
      <c r="H58" s="75"/>
      <c r="I58" s="75"/>
    </row>
    <row r="59" spans="1:9" ht="15.75">
      <c r="A59" s="75"/>
      <c r="B59" s="75"/>
      <c r="C59" s="75"/>
      <c r="D59" s="75"/>
      <c r="E59" s="75"/>
      <c r="F59" s="75"/>
      <c r="G59" s="75"/>
      <c r="H59" s="75"/>
      <c r="I59" s="75"/>
    </row>
    <row r="60" spans="1:9" ht="15.75">
      <c r="A60" s="75"/>
      <c r="B60" s="75"/>
      <c r="C60" s="75"/>
      <c r="D60" s="75"/>
      <c r="E60" s="75"/>
      <c r="F60" s="75"/>
      <c r="G60" s="75"/>
      <c r="H60" s="75"/>
      <c r="I60" s="75"/>
    </row>
    <row r="61" spans="1:9" ht="15.75">
      <c r="A61" s="75"/>
      <c r="B61" s="75"/>
      <c r="C61" s="75"/>
      <c r="D61" s="75"/>
      <c r="E61" s="75"/>
      <c r="F61" s="75"/>
      <c r="G61" s="75"/>
      <c r="H61" s="75"/>
      <c r="I61" s="75"/>
    </row>
    <row r="62" spans="1:9" ht="15.75">
      <c r="A62" s="75"/>
      <c r="B62" s="75"/>
      <c r="C62" s="75"/>
      <c r="D62" s="75"/>
      <c r="E62" s="76"/>
      <c r="F62" s="75"/>
      <c r="G62" s="75"/>
      <c r="H62" s="75"/>
      <c r="I62" s="75"/>
    </row>
    <row r="63" spans="1:9" s="69" customFormat="1" ht="15.75">
      <c r="A63" s="76"/>
      <c r="B63" s="76"/>
      <c r="C63" s="76"/>
      <c r="D63" s="76"/>
      <c r="E63" s="76"/>
      <c r="F63" s="76"/>
      <c r="G63" s="76"/>
      <c r="H63" s="76"/>
      <c r="I63" s="76"/>
    </row>
    <row r="64" spans="1:9" s="69" customFormat="1" ht="15.75">
      <c r="A64" s="76"/>
      <c r="B64" s="76"/>
      <c r="C64" s="76"/>
      <c r="D64" s="76"/>
      <c r="E64" s="77"/>
      <c r="F64" s="76"/>
      <c r="G64" s="76"/>
      <c r="H64" s="76"/>
      <c r="I64" s="76"/>
    </row>
    <row r="65" s="69" customFormat="1" ht="15.75"/>
    <row r="66" s="69" customFormat="1" ht="15.75"/>
    <row r="67" s="69" customFormat="1" ht="15.75"/>
    <row r="68" s="69" customFormat="1" ht="15.75"/>
    <row r="69" s="69" customFormat="1" ht="15.75"/>
    <row r="70" s="69" customFormat="1" ht="15.75"/>
    <row r="71" s="69" customFormat="1" ht="15.75"/>
    <row r="72" s="69" customFormat="1" ht="15.75"/>
    <row r="73" s="69" customFormat="1" ht="15.75"/>
    <row r="74" s="69" customFormat="1" ht="15.75"/>
    <row r="75" s="69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7" customWidth="1"/>
    <col min="2" max="2" width="16.421875" style="57" customWidth="1"/>
    <col min="3" max="4" width="13.7109375" style="57" customWidth="1"/>
    <col min="5" max="5" width="42.421875" style="57" customWidth="1"/>
    <col min="6" max="6" width="15.57421875" style="57" customWidth="1"/>
    <col min="7" max="8" width="13.7109375" style="57" customWidth="1"/>
    <col min="9" max="16384" width="9.140625" style="57" customWidth="1"/>
  </cols>
  <sheetData>
    <row r="1" s="25" customFormat="1" ht="15.75">
      <c r="H1" s="78" t="s">
        <v>1330</v>
      </c>
    </row>
    <row r="2" spans="1:6" ht="15.75">
      <c r="A2" s="34" t="s">
        <v>895</v>
      </c>
      <c r="B2" s="37"/>
      <c r="C2" s="36"/>
      <c r="D2" s="35"/>
      <c r="E2" s="37"/>
      <c r="F2" s="116"/>
    </row>
    <row r="3" spans="1:6" ht="15.75">
      <c r="A3" s="23" t="str">
        <f>CONCATENATE("на ",UPPER(dfName))</f>
        <v>на EXPAT HUNGARY BUX UCITS ETF</v>
      </c>
      <c r="B3" s="37"/>
      <c r="C3" s="36"/>
      <c r="D3" s="35"/>
      <c r="E3" s="37"/>
      <c r="F3" s="116"/>
    </row>
    <row r="4" spans="1:7" ht="15.75">
      <c r="A4" s="38" t="str">
        <f>"за периода "&amp;TEXT(StartDate,"dd.mm.yyyy")&amp;" - "&amp;TEXT(EndDate,"dd.mm.yyyy")</f>
        <v>за периода 01.01.2021 - 31.12.2021</v>
      </c>
      <c r="B4" s="37"/>
      <c r="C4" s="36"/>
      <c r="D4" s="37"/>
      <c r="E4" s="37"/>
      <c r="F4" s="32" t="s">
        <v>873</v>
      </c>
      <c r="G4" s="278">
        <f>ReportedCompletionDate</f>
        <v>44572</v>
      </c>
    </row>
    <row r="5" spans="1:7" ht="15.75">
      <c r="A5" s="109"/>
      <c r="B5" s="60"/>
      <c r="C5" s="41"/>
      <c r="D5" s="110"/>
      <c r="E5" s="25"/>
      <c r="F5" s="279" t="s">
        <v>226</v>
      </c>
      <c r="G5" s="280" t="str">
        <f>authorName</f>
        <v>Татяна Лазарова</v>
      </c>
    </row>
    <row r="6" spans="1:7" ht="15.75">
      <c r="A6" s="109"/>
      <c r="B6" s="60"/>
      <c r="C6" s="41"/>
      <c r="D6" s="110"/>
      <c r="E6" s="25"/>
      <c r="F6" s="279" t="s">
        <v>228</v>
      </c>
      <c r="G6" s="281" t="str">
        <f>udManager</f>
        <v>Даниел Дончев</v>
      </c>
    </row>
    <row r="7" spans="1:8" ht="15.75">
      <c r="A7" s="41"/>
      <c r="C7" s="111"/>
      <c r="D7" s="111"/>
      <c r="E7" s="112"/>
      <c r="F7" s="112"/>
      <c r="H7" s="79" t="s">
        <v>57</v>
      </c>
    </row>
    <row r="8" spans="1:9" ht="31.5">
      <c r="A8" s="42" t="s">
        <v>14</v>
      </c>
      <c r="B8" s="43" t="s">
        <v>201</v>
      </c>
      <c r="C8" s="42" t="s">
        <v>1</v>
      </c>
      <c r="D8" s="42" t="s">
        <v>4</v>
      </c>
      <c r="E8" s="42" t="s">
        <v>15</v>
      </c>
      <c r="F8" s="43" t="s">
        <v>201</v>
      </c>
      <c r="G8" s="42" t="s">
        <v>1</v>
      </c>
      <c r="H8" s="42" t="s">
        <v>4</v>
      </c>
      <c r="I8" s="75"/>
    </row>
    <row r="9" spans="1:8" ht="15.75">
      <c r="A9" s="282" t="s">
        <v>5</v>
      </c>
      <c r="B9" s="282" t="s">
        <v>140</v>
      </c>
      <c r="C9" s="282">
        <v>1</v>
      </c>
      <c r="D9" s="282">
        <v>2</v>
      </c>
      <c r="E9" s="283" t="s">
        <v>5</v>
      </c>
      <c r="F9" s="282" t="s">
        <v>140</v>
      </c>
      <c r="G9" s="282">
        <v>1</v>
      </c>
      <c r="H9" s="282">
        <v>2</v>
      </c>
    </row>
    <row r="10" spans="1:9" ht="15.75">
      <c r="A10" s="44" t="s">
        <v>16</v>
      </c>
      <c r="B10" s="166"/>
      <c r="C10" s="45"/>
      <c r="D10" s="45"/>
      <c r="E10" s="44" t="s">
        <v>17</v>
      </c>
      <c r="F10" s="166"/>
      <c r="G10" s="45"/>
      <c r="H10" s="45"/>
      <c r="I10" s="75"/>
    </row>
    <row r="11" spans="1:9" s="84" customFormat="1" ht="15.75">
      <c r="A11" s="143" t="s">
        <v>18</v>
      </c>
      <c r="B11" s="167"/>
      <c r="C11" s="139"/>
      <c r="D11" s="139"/>
      <c r="E11" s="143" t="s">
        <v>37</v>
      </c>
      <c r="F11" s="167"/>
      <c r="G11" s="139"/>
      <c r="H11" s="139"/>
      <c r="I11" s="81"/>
    </row>
    <row r="12" spans="1:9" s="69" customFormat="1" ht="15.75">
      <c r="A12" s="80" t="s">
        <v>19</v>
      </c>
      <c r="B12" s="166" t="s">
        <v>755</v>
      </c>
      <c r="C12" s="135"/>
      <c r="D12" s="135"/>
      <c r="E12" s="80" t="s">
        <v>38</v>
      </c>
      <c r="F12" s="166" t="s">
        <v>772</v>
      </c>
      <c r="G12" s="135">
        <v>28626</v>
      </c>
      <c r="H12" s="135">
        <v>8374</v>
      </c>
      <c r="I12" s="76"/>
    </row>
    <row r="13" spans="1:9" s="69" customFormat="1" ht="31.5">
      <c r="A13" s="80" t="s">
        <v>885</v>
      </c>
      <c r="B13" s="166" t="s">
        <v>756</v>
      </c>
      <c r="C13" s="135">
        <v>7209</v>
      </c>
      <c r="D13" s="135"/>
      <c r="E13" s="80" t="s">
        <v>888</v>
      </c>
      <c r="F13" s="166" t="s">
        <v>773</v>
      </c>
      <c r="G13" s="135">
        <v>49214</v>
      </c>
      <c r="H13" s="135"/>
      <c r="I13" s="76"/>
    </row>
    <row r="14" spans="1:9" s="69" customFormat="1" ht="31.5">
      <c r="A14" s="80" t="s">
        <v>886</v>
      </c>
      <c r="B14" s="166" t="s">
        <v>757</v>
      </c>
      <c r="C14" s="135"/>
      <c r="D14" s="135">
        <v>17463</v>
      </c>
      <c r="E14" s="80" t="s">
        <v>889</v>
      </c>
      <c r="F14" s="166" t="s">
        <v>774</v>
      </c>
      <c r="G14" s="135">
        <f>1469414-1322557</f>
        <v>146857</v>
      </c>
      <c r="H14" s="135"/>
      <c r="I14" s="76"/>
    </row>
    <row r="15" spans="1:9" s="69" customFormat="1" ht="31.5">
      <c r="A15" s="80" t="s">
        <v>887</v>
      </c>
      <c r="B15" s="166" t="s">
        <v>758</v>
      </c>
      <c r="C15" s="135">
        <f>2235+431564</f>
        <v>433799</v>
      </c>
      <c r="D15" s="135">
        <v>422265</v>
      </c>
      <c r="E15" s="80" t="s">
        <v>890</v>
      </c>
      <c r="F15" s="166" t="s">
        <v>775</v>
      </c>
      <c r="G15" s="135">
        <f>274+440113</f>
        <v>440387</v>
      </c>
      <c r="H15" s="135">
        <v>349985</v>
      </c>
      <c r="I15" s="76"/>
    </row>
    <row r="16" spans="1:9" s="69" customFormat="1" ht="15.75">
      <c r="A16" s="80" t="s">
        <v>914</v>
      </c>
      <c r="B16" s="166" t="s">
        <v>759</v>
      </c>
      <c r="C16" s="135">
        <f>22633</f>
        <v>22633</v>
      </c>
      <c r="D16" s="135">
        <v>16497</v>
      </c>
      <c r="E16" s="85" t="s">
        <v>891</v>
      </c>
      <c r="F16" s="166" t="s">
        <v>776</v>
      </c>
      <c r="G16" s="135"/>
      <c r="H16" s="135"/>
      <c r="I16" s="76"/>
    </row>
    <row r="17" spans="1:9" s="69" customFormat="1" ht="15.75">
      <c r="A17" s="144"/>
      <c r="B17" s="166"/>
      <c r="C17" s="136"/>
      <c r="D17" s="136"/>
      <c r="E17" s="80" t="s">
        <v>892</v>
      </c>
      <c r="F17" s="166" t="s">
        <v>777</v>
      </c>
      <c r="G17" s="135"/>
      <c r="H17" s="135"/>
      <c r="I17" s="76"/>
    </row>
    <row r="18" spans="1:9" s="69" customFormat="1" ht="15.75">
      <c r="A18" s="82" t="s">
        <v>20</v>
      </c>
      <c r="B18" s="167" t="s">
        <v>760</v>
      </c>
      <c r="C18" s="138">
        <f>SUM(C12:C16)</f>
        <v>463641</v>
      </c>
      <c r="D18" s="138">
        <f>SUM(D12:D16)</f>
        <v>456225</v>
      </c>
      <c r="E18" s="82" t="s">
        <v>20</v>
      </c>
      <c r="F18" s="167" t="s">
        <v>778</v>
      </c>
      <c r="G18" s="138">
        <f>SUM(G12:G17)</f>
        <v>665084</v>
      </c>
      <c r="H18" s="138">
        <f>SUM(H12:H17)</f>
        <v>358359</v>
      </c>
      <c r="I18" s="76"/>
    </row>
    <row r="19" spans="1:8" s="113" customFormat="1" ht="15.75">
      <c r="A19" s="140" t="s">
        <v>93</v>
      </c>
      <c r="B19" s="167"/>
      <c r="C19" s="138"/>
      <c r="D19" s="138"/>
      <c r="E19" s="140" t="s">
        <v>39</v>
      </c>
      <c r="F19" s="167"/>
      <c r="G19" s="138"/>
      <c r="H19" s="138"/>
    </row>
    <row r="20" spans="1:8" s="69" customFormat="1" ht="15.75">
      <c r="A20" s="145" t="s">
        <v>784</v>
      </c>
      <c r="B20" s="166" t="s">
        <v>761</v>
      </c>
      <c r="C20" s="135"/>
      <c r="D20" s="135"/>
      <c r="E20" s="146"/>
      <c r="F20" s="166"/>
      <c r="G20" s="136"/>
      <c r="H20" s="136"/>
    </row>
    <row r="21" spans="1:8" s="69" customFormat="1" ht="15.75">
      <c r="A21" s="80" t="s">
        <v>100</v>
      </c>
      <c r="B21" s="166" t="s">
        <v>762</v>
      </c>
      <c r="C21" s="135">
        <v>840</v>
      </c>
      <c r="D21" s="135">
        <v>1384</v>
      </c>
      <c r="E21" s="140"/>
      <c r="F21" s="166"/>
      <c r="G21" s="136"/>
      <c r="H21" s="136"/>
    </row>
    <row r="22" spans="1:8" s="69" customFormat="1" ht="15.75">
      <c r="A22" s="80" t="s">
        <v>21</v>
      </c>
      <c r="B22" s="166" t="s">
        <v>763</v>
      </c>
      <c r="C22" s="135"/>
      <c r="D22" s="135"/>
      <c r="E22" s="144"/>
      <c r="F22" s="166"/>
      <c r="G22" s="136"/>
      <c r="H22" s="136"/>
    </row>
    <row r="23" spans="1:8" s="69" customFormat="1" ht="15.75">
      <c r="A23" s="80" t="s">
        <v>121</v>
      </c>
      <c r="B23" s="166" t="s">
        <v>764</v>
      </c>
      <c r="C23" s="135"/>
      <c r="D23" s="135"/>
      <c r="E23" s="80"/>
      <c r="F23" s="166"/>
      <c r="G23" s="136"/>
      <c r="H23" s="136"/>
    </row>
    <row r="24" spans="1:8" s="69" customFormat="1" ht="15.75">
      <c r="A24" s="80" t="s">
        <v>22</v>
      </c>
      <c r="B24" s="166" t="s">
        <v>765</v>
      </c>
      <c r="C24" s="135"/>
      <c r="D24" s="135"/>
      <c r="E24" s="80"/>
      <c r="F24" s="166"/>
      <c r="G24" s="136"/>
      <c r="H24" s="136"/>
    </row>
    <row r="25" spans="1:8" s="113" customFormat="1" ht="15.75">
      <c r="A25" s="82" t="s">
        <v>23</v>
      </c>
      <c r="B25" s="167" t="s">
        <v>766</v>
      </c>
      <c r="C25" s="138">
        <f>SUM(C20:C24)</f>
        <v>840</v>
      </c>
      <c r="D25" s="138">
        <f>SUM(D20:D24)</f>
        <v>1384</v>
      </c>
      <c r="E25" s="82" t="s">
        <v>23</v>
      </c>
      <c r="F25" s="167" t="s">
        <v>779</v>
      </c>
      <c r="G25" s="137"/>
      <c r="H25" s="137"/>
    </row>
    <row r="26" spans="1:8" s="113" customFormat="1" ht="15.75">
      <c r="A26" s="140" t="s">
        <v>122</v>
      </c>
      <c r="B26" s="167" t="s">
        <v>767</v>
      </c>
      <c r="C26" s="138">
        <f>C18+C25</f>
        <v>464481</v>
      </c>
      <c r="D26" s="138">
        <f>D18+D25</f>
        <v>457609</v>
      </c>
      <c r="E26" s="140" t="s">
        <v>40</v>
      </c>
      <c r="F26" s="167" t="s">
        <v>780</v>
      </c>
      <c r="G26" s="138">
        <f>G18+G25</f>
        <v>665084</v>
      </c>
      <c r="H26" s="138">
        <f>H18+H25</f>
        <v>358359</v>
      </c>
    </row>
    <row r="27" spans="1:8" s="113" customFormat="1" ht="15.75">
      <c r="A27" s="140" t="s">
        <v>785</v>
      </c>
      <c r="B27" s="167" t="s">
        <v>768</v>
      </c>
      <c r="C27" s="45">
        <f>IF((G26-C26)&gt;0,G26-C26,0)</f>
        <v>200603</v>
      </c>
      <c r="D27" s="45">
        <f>IF((H26-D26)&gt;0,H26-D26,0)</f>
        <v>0</v>
      </c>
      <c r="E27" s="140" t="s">
        <v>786</v>
      </c>
      <c r="F27" s="167" t="s">
        <v>781</v>
      </c>
      <c r="G27" s="160">
        <f>IF((C26-G26)&gt;0,C26-G26,0)</f>
        <v>0</v>
      </c>
      <c r="H27" s="160">
        <f>IF((D26-H26)&gt;0,D26-H26,0)</f>
        <v>99250</v>
      </c>
    </row>
    <row r="28" spans="1:8" s="113" customFormat="1" ht="15.75">
      <c r="A28" s="140" t="s">
        <v>123</v>
      </c>
      <c r="B28" s="167" t="s">
        <v>769</v>
      </c>
      <c r="C28" s="137"/>
      <c r="D28" s="137"/>
      <c r="E28" s="140"/>
      <c r="F28" s="167"/>
      <c r="G28" s="138"/>
      <c r="H28" s="138"/>
    </row>
    <row r="29" spans="1:8" s="113" customFormat="1" ht="15.75">
      <c r="A29" s="140" t="s">
        <v>124</v>
      </c>
      <c r="B29" s="167" t="s">
        <v>770</v>
      </c>
      <c r="C29" s="138">
        <f>C27-C28</f>
        <v>200603</v>
      </c>
      <c r="D29" s="138">
        <f>D27-D28</f>
        <v>0</v>
      </c>
      <c r="E29" s="140" t="s">
        <v>125</v>
      </c>
      <c r="F29" s="167" t="s">
        <v>782</v>
      </c>
      <c r="G29" s="138">
        <f>G27</f>
        <v>0</v>
      </c>
      <c r="H29" s="138">
        <f>H27</f>
        <v>99250</v>
      </c>
    </row>
    <row r="30" spans="1:8" s="113" customFormat="1" ht="15.75">
      <c r="A30" s="147" t="s">
        <v>787</v>
      </c>
      <c r="B30" s="167" t="s">
        <v>771</v>
      </c>
      <c r="C30" s="138">
        <f>C26+C28+C29</f>
        <v>665084</v>
      </c>
      <c r="D30" s="138">
        <f>D26+D28+D29</f>
        <v>457609</v>
      </c>
      <c r="E30" s="140" t="s">
        <v>788</v>
      </c>
      <c r="F30" s="167" t="s">
        <v>783</v>
      </c>
      <c r="G30" s="138">
        <f>G26+G29</f>
        <v>665084</v>
      </c>
      <c r="H30" s="138">
        <f>H26+H29</f>
        <v>457609</v>
      </c>
    </row>
    <row r="31" spans="1:6" s="69" customFormat="1" ht="15.75">
      <c r="A31" s="284"/>
      <c r="B31" s="57"/>
      <c r="C31" s="76"/>
      <c r="D31" s="76"/>
      <c r="E31" s="285"/>
      <c r="F31" s="285"/>
    </row>
    <row r="32" spans="1:6" s="69" customFormat="1" ht="15.75">
      <c r="A32" s="76"/>
      <c r="B32" s="57"/>
      <c r="C32" s="76"/>
      <c r="D32" s="76"/>
      <c r="E32" s="168"/>
      <c r="F32" s="168"/>
    </row>
    <row r="33" spans="1:6" s="69" customFormat="1" ht="15.75">
      <c r="A33" s="286"/>
      <c r="B33" s="57"/>
      <c r="C33" s="76"/>
      <c r="D33" s="76"/>
      <c r="E33" s="76"/>
      <c r="F33" s="76"/>
    </row>
    <row r="34" spans="1:6" s="69" customFormat="1" ht="15.75">
      <c r="A34" s="286"/>
      <c r="B34" s="57"/>
      <c r="C34" s="76"/>
      <c r="D34" s="76"/>
      <c r="E34" s="76"/>
      <c r="F34" s="76"/>
    </row>
    <row r="35" spans="1:6" s="69" customFormat="1" ht="15.75">
      <c r="A35" s="287"/>
      <c r="B35" s="57"/>
      <c r="C35" s="76"/>
      <c r="D35" s="76"/>
      <c r="E35" s="76"/>
      <c r="F35" s="76"/>
    </row>
    <row r="36" spans="1:6" s="69" customFormat="1" ht="15.75">
      <c r="A36" s="76"/>
      <c r="B36" s="57"/>
      <c r="C36" s="76"/>
      <c r="D36" s="76"/>
      <c r="E36" s="76"/>
      <c r="F36" s="76"/>
    </row>
    <row r="37" spans="1:6" s="69" customFormat="1" ht="15.75">
      <c r="A37" s="76"/>
      <c r="B37" s="57"/>
      <c r="C37" s="76"/>
      <c r="D37" s="76"/>
      <c r="E37" s="76"/>
      <c r="F37" s="76"/>
    </row>
    <row r="38" s="69" customFormat="1" ht="15.75">
      <c r="B38" s="57"/>
    </row>
    <row r="39" s="69" customFormat="1" ht="15.75">
      <c r="B39" s="57"/>
    </row>
    <row r="40" s="69" customFormat="1" ht="15.75">
      <c r="B40" s="57"/>
    </row>
    <row r="41" s="69" customFormat="1" ht="15.75">
      <c r="B41" s="57"/>
    </row>
    <row r="42" s="69" customFormat="1" ht="15.75">
      <c r="B42" s="57"/>
    </row>
    <row r="43" s="69" customFormat="1" ht="15.75">
      <c r="B43" s="57"/>
    </row>
    <row r="44" s="69" customFormat="1" ht="15.75">
      <c r="B44" s="57"/>
    </row>
    <row r="45" s="69" customFormat="1" ht="15.75">
      <c r="A45" s="57"/>
    </row>
    <row r="49" ht="15.75">
      <c r="B49" s="75"/>
    </row>
    <row r="51" ht="15.75">
      <c r="B51" s="75"/>
    </row>
    <row r="52" ht="15.75">
      <c r="B52" s="75"/>
    </row>
    <row r="53" ht="15.75">
      <c r="B53" s="75"/>
    </row>
    <row r="54" ht="15.75">
      <c r="B54" s="75"/>
    </row>
    <row r="55" ht="15.75">
      <c r="B55" s="75"/>
    </row>
    <row r="56" ht="15.75">
      <c r="B56" s="75"/>
    </row>
    <row r="57" ht="15.75">
      <c r="B57" s="75"/>
    </row>
    <row r="58" ht="15.75">
      <c r="B58" s="75"/>
    </row>
    <row r="59" ht="15.75">
      <c r="B59" s="76"/>
    </row>
    <row r="60" ht="15.75">
      <c r="B60" s="76"/>
    </row>
    <row r="61" ht="15.75">
      <c r="B61" s="69"/>
    </row>
    <row r="62" ht="15.75">
      <c r="B62" s="69"/>
    </row>
    <row r="63" ht="15.75">
      <c r="B63" s="69"/>
    </row>
    <row r="64" ht="15.75">
      <c r="B64" s="69"/>
    </row>
    <row r="65" ht="15.75">
      <c r="B65" s="69"/>
    </row>
    <row r="66" ht="15.75">
      <c r="B66" s="69"/>
    </row>
    <row r="67" ht="15.75">
      <c r="B67" s="69"/>
    </row>
    <row r="68" ht="15.75">
      <c r="B68" s="69"/>
    </row>
    <row r="69" ht="15.75">
      <c r="B69" s="69"/>
    </row>
    <row r="70" ht="15.75">
      <c r="B70" s="69"/>
    </row>
    <row r="71" ht="15.75">
      <c r="B71" s="69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7" sqref="D27"/>
    </sheetView>
  </sheetViews>
  <sheetFormatPr defaultColWidth="9.140625" defaultRowHeight="12.75"/>
  <cols>
    <col min="1" max="1" width="63.7109375" style="46" customWidth="1"/>
    <col min="2" max="2" width="13.7109375" style="46" customWidth="1"/>
    <col min="3" max="8" width="15.28125" style="46" customWidth="1"/>
    <col min="9" max="16384" width="9.140625" style="46" customWidth="1"/>
  </cols>
  <sheetData>
    <row r="1" spans="7:8" s="105" customFormat="1" ht="12.75">
      <c r="G1" s="106"/>
      <c r="H1" s="106" t="s">
        <v>1331</v>
      </c>
    </row>
    <row r="2" spans="1:8" ht="12.75">
      <c r="A2" s="288" t="s">
        <v>64</v>
      </c>
      <c r="B2" s="289"/>
      <c r="C2" s="290"/>
      <c r="D2" s="291"/>
      <c r="E2" s="292"/>
      <c r="F2" s="293"/>
      <c r="G2" s="294"/>
      <c r="H2" s="107"/>
    </row>
    <row r="3" spans="1:8" ht="12.75">
      <c r="A3" s="288" t="str">
        <f>CONCATENATE("на ",UPPER(dfName))</f>
        <v>на EXPAT HUNGARY BUX UCITS ETF</v>
      </c>
      <c r="B3" s="289"/>
      <c r="C3" s="290"/>
      <c r="D3" s="291"/>
      <c r="E3" s="292"/>
      <c r="F3" s="293"/>
      <c r="G3" s="295"/>
      <c r="H3" s="107"/>
    </row>
    <row r="4" spans="1:5" ht="12.75">
      <c r="A4" s="292" t="str">
        <f>"за периода "&amp;TEXT(StartDate,"dd.mm.yyyy")&amp;" - "&amp;TEXT(EndDate,"dd.mm.yyyy")</f>
        <v>за периода 01.01.2021 - 31.12.2021</v>
      </c>
      <c r="B4" s="289"/>
      <c r="C4" s="290"/>
      <c r="D4" s="292"/>
      <c r="E4" s="292"/>
    </row>
    <row r="5" spans="1:7" ht="12.75">
      <c r="A5" s="293"/>
      <c r="B5" s="296"/>
      <c r="C5" s="297"/>
      <c r="D5" s="293"/>
      <c r="E5" s="293"/>
      <c r="F5" s="298" t="s">
        <v>873</v>
      </c>
      <c r="G5" s="299">
        <f>ReportedCompletionDate</f>
        <v>44572</v>
      </c>
    </row>
    <row r="6" spans="1:8" ht="12.75">
      <c r="A6" s="300"/>
      <c r="B6" s="108"/>
      <c r="C6" s="300"/>
      <c r="F6" s="298" t="s">
        <v>226</v>
      </c>
      <c r="G6" s="301" t="str">
        <f>authorName</f>
        <v>Татяна Лазарова</v>
      </c>
      <c r="H6" s="107"/>
    </row>
    <row r="7" spans="1:8" ht="12.75">
      <c r="A7" s="300"/>
      <c r="B7" s="108"/>
      <c r="C7" s="300"/>
      <c r="F7" s="298" t="s">
        <v>228</v>
      </c>
      <c r="G7" s="302" t="str">
        <f>udManager</f>
        <v>Даниел Дончев</v>
      </c>
      <c r="H7" s="107"/>
    </row>
    <row r="8" spans="1:8" ht="12.75">
      <c r="A8" s="300"/>
      <c r="C8" s="300"/>
      <c r="D8" s="303"/>
      <c r="E8" s="304"/>
      <c r="F8" s="107"/>
      <c r="G8" s="107"/>
      <c r="H8" s="305" t="s">
        <v>57</v>
      </c>
    </row>
    <row r="9" spans="1:8" ht="18" customHeight="1">
      <c r="A9" s="353" t="s">
        <v>58</v>
      </c>
      <c r="B9" s="353" t="s">
        <v>201</v>
      </c>
      <c r="C9" s="353" t="s">
        <v>3</v>
      </c>
      <c r="D9" s="353"/>
      <c r="E9" s="353"/>
      <c r="F9" s="353" t="s">
        <v>4</v>
      </c>
      <c r="G9" s="353"/>
      <c r="H9" s="353"/>
    </row>
    <row r="10" spans="1:8" ht="33" customHeight="1">
      <c r="A10" s="354"/>
      <c r="B10" s="354"/>
      <c r="C10" s="306" t="s">
        <v>59</v>
      </c>
      <c r="D10" s="306" t="s">
        <v>60</v>
      </c>
      <c r="E10" s="306" t="s">
        <v>61</v>
      </c>
      <c r="F10" s="306" t="s">
        <v>59</v>
      </c>
      <c r="G10" s="306" t="s">
        <v>60</v>
      </c>
      <c r="H10" s="306" t="s">
        <v>61</v>
      </c>
    </row>
    <row r="11" spans="1:8" s="307" customFormat="1" ht="12.75">
      <c r="A11" s="83" t="s">
        <v>5</v>
      </c>
      <c r="B11" s="83" t="s">
        <v>140</v>
      </c>
      <c r="C11" s="83">
        <v>1</v>
      </c>
      <c r="D11" s="83">
        <v>2</v>
      </c>
      <c r="E11" s="83">
        <v>3</v>
      </c>
      <c r="F11" s="83">
        <v>4</v>
      </c>
      <c r="G11" s="83">
        <v>5</v>
      </c>
      <c r="H11" s="83">
        <v>6</v>
      </c>
    </row>
    <row r="12" spans="1:8" ht="21" customHeight="1">
      <c r="A12" s="308" t="s">
        <v>919</v>
      </c>
      <c r="B12" s="40"/>
      <c r="C12" s="309"/>
      <c r="D12" s="309"/>
      <c r="E12" s="309"/>
      <c r="F12" s="309"/>
      <c r="G12" s="309"/>
      <c r="H12" s="309"/>
    </row>
    <row r="13" spans="1:8" ht="25.5">
      <c r="A13" s="310" t="s">
        <v>920</v>
      </c>
      <c r="B13" s="40" t="s">
        <v>791</v>
      </c>
      <c r="C13" s="311">
        <v>213416</v>
      </c>
      <c r="D13" s="311">
        <f>-1560864-3333</f>
        <v>-1564197</v>
      </c>
      <c r="E13" s="312">
        <f>SUM(C13:D13)</f>
        <v>-1350781</v>
      </c>
      <c r="F13" s="311">
        <v>905769</v>
      </c>
      <c r="G13" s="311">
        <v>-89086</v>
      </c>
      <c r="H13" s="312">
        <f>SUM(F13:G13)</f>
        <v>816683</v>
      </c>
    </row>
    <row r="14" spans="1:8" ht="12.75">
      <c r="A14" s="310" t="s">
        <v>896</v>
      </c>
      <c r="B14" s="40" t="s">
        <v>792</v>
      </c>
      <c r="C14" s="311"/>
      <c r="D14" s="311"/>
      <c r="E14" s="312">
        <f aca="true" t="shared" si="0" ref="E14:E19">SUM(C14:D14)</f>
        <v>0</v>
      </c>
      <c r="F14" s="311"/>
      <c r="G14" s="311"/>
      <c r="H14" s="312">
        <f aca="true" t="shared" si="1" ref="H14:H19">SUM(F14:G14)</f>
        <v>0</v>
      </c>
    </row>
    <row r="15" spans="1:8" ht="12.75">
      <c r="A15" s="313" t="s">
        <v>63</v>
      </c>
      <c r="B15" s="40" t="s">
        <v>793</v>
      </c>
      <c r="C15" s="311"/>
      <c r="D15" s="311"/>
      <c r="E15" s="312">
        <f t="shared" si="0"/>
        <v>0</v>
      </c>
      <c r="F15" s="311"/>
      <c r="G15" s="311"/>
      <c r="H15" s="312">
        <f t="shared" si="1"/>
        <v>0</v>
      </c>
    </row>
    <row r="16" spans="1:8" ht="12.75">
      <c r="A16" s="314" t="s">
        <v>897</v>
      </c>
      <c r="B16" s="40" t="s">
        <v>794</v>
      </c>
      <c r="C16" s="311"/>
      <c r="D16" s="311"/>
      <c r="E16" s="312">
        <f t="shared" si="0"/>
        <v>0</v>
      </c>
      <c r="F16" s="311"/>
      <c r="G16" s="311"/>
      <c r="H16" s="312">
        <f t="shared" si="1"/>
        <v>0</v>
      </c>
    </row>
    <row r="17" spans="1:8" ht="12.75">
      <c r="A17" s="314" t="s">
        <v>921</v>
      </c>
      <c r="B17" s="40" t="s">
        <v>795</v>
      </c>
      <c r="C17" s="311"/>
      <c r="D17" s="311"/>
      <c r="E17" s="312">
        <f t="shared" si="0"/>
        <v>0</v>
      </c>
      <c r="F17" s="311"/>
      <c r="G17" s="311"/>
      <c r="H17" s="312">
        <f t="shared" si="1"/>
        <v>0</v>
      </c>
    </row>
    <row r="18" spans="1:8" ht="12.75">
      <c r="A18" s="310" t="s">
        <v>917</v>
      </c>
      <c r="B18" s="40" t="s">
        <v>796</v>
      </c>
      <c r="C18" s="311"/>
      <c r="D18" s="311">
        <f>-834-6</f>
        <v>-840</v>
      </c>
      <c r="E18" s="312">
        <f t="shared" si="0"/>
        <v>-840</v>
      </c>
      <c r="F18" s="311"/>
      <c r="G18" s="311">
        <v>-1384</v>
      </c>
      <c r="H18" s="312">
        <f t="shared" si="1"/>
        <v>-1384</v>
      </c>
    </row>
    <row r="19" spans="1:8" ht="21" customHeight="1">
      <c r="A19" s="308" t="s">
        <v>918</v>
      </c>
      <c r="B19" s="132" t="s">
        <v>797</v>
      </c>
      <c r="C19" s="315">
        <f>SUM(C13:C14,C16:C18)</f>
        <v>213416</v>
      </c>
      <c r="D19" s="315">
        <f>SUM(D13:D14,D16:D18)</f>
        <v>-1565037</v>
      </c>
      <c r="E19" s="312">
        <f t="shared" si="0"/>
        <v>-1351621</v>
      </c>
      <c r="F19" s="315">
        <f>SUM(F13:F14,F16:F18)</f>
        <v>905769</v>
      </c>
      <c r="G19" s="315">
        <f>SUM(G13:G14,G16:G18)</f>
        <v>-90470</v>
      </c>
      <c r="H19" s="312">
        <f t="shared" si="1"/>
        <v>815299</v>
      </c>
    </row>
    <row r="20" spans="1:8" ht="21" customHeight="1">
      <c r="A20" s="308" t="s">
        <v>101</v>
      </c>
      <c r="B20" s="40"/>
      <c r="C20" s="316"/>
      <c r="D20" s="316"/>
      <c r="E20" s="316"/>
      <c r="F20" s="316"/>
      <c r="G20" s="316"/>
      <c r="H20" s="316"/>
    </row>
    <row r="21" spans="1:8" ht="12.75">
      <c r="A21" s="310" t="s">
        <v>898</v>
      </c>
      <c r="B21" s="40" t="s">
        <v>798</v>
      </c>
      <c r="C21" s="311">
        <f>1374299+49214</f>
        <v>1423513</v>
      </c>
      <c r="D21" s="311">
        <v>-494323</v>
      </c>
      <c r="E21" s="312">
        <f>SUM(C21:D21)</f>
        <v>929190</v>
      </c>
      <c r="F21" s="311"/>
      <c r="G21" s="311">
        <v>-889583</v>
      </c>
      <c r="H21" s="312">
        <f>SUM(F21:G21)</f>
        <v>-889583</v>
      </c>
    </row>
    <row r="22" spans="1:8" ht="12.75">
      <c r="A22" s="310" t="s">
        <v>899</v>
      </c>
      <c r="B22" s="40" t="s">
        <v>799</v>
      </c>
      <c r="C22" s="311"/>
      <c r="D22" s="311"/>
      <c r="E22" s="312">
        <f aca="true" t="shared" si="2" ref="E22:E29">SUM(C22:D22)</f>
        <v>0</v>
      </c>
      <c r="F22" s="311"/>
      <c r="G22" s="311"/>
      <c r="H22" s="312">
        <f aca="true" t="shared" si="3" ref="H22:H29">SUM(F22:G22)</f>
        <v>0</v>
      </c>
    </row>
    <row r="23" spans="1:8" ht="12.75">
      <c r="A23" s="317" t="s">
        <v>900</v>
      </c>
      <c r="B23" s="40" t="s">
        <v>800</v>
      </c>
      <c r="C23" s="311"/>
      <c r="D23" s="311">
        <f>-212-6541</f>
        <v>-6753</v>
      </c>
      <c r="E23" s="312">
        <f t="shared" si="2"/>
        <v>-6753</v>
      </c>
      <c r="F23" s="311"/>
      <c r="G23" s="311">
        <v>-1339</v>
      </c>
      <c r="H23" s="312">
        <f t="shared" si="3"/>
        <v>-1339</v>
      </c>
    </row>
    <row r="24" spans="1:8" ht="12.75">
      <c r="A24" s="310" t="s">
        <v>901</v>
      </c>
      <c r="B24" s="40" t="s">
        <v>801</v>
      </c>
      <c r="C24" s="311">
        <v>28566</v>
      </c>
      <c r="D24" s="311"/>
      <c r="E24" s="312">
        <f t="shared" si="2"/>
        <v>28566</v>
      </c>
      <c r="F24" s="311">
        <v>8338</v>
      </c>
      <c r="G24" s="311"/>
      <c r="H24" s="312">
        <f t="shared" si="3"/>
        <v>8338</v>
      </c>
    </row>
    <row r="25" spans="1:8" ht="12.75">
      <c r="A25" s="318" t="s">
        <v>902</v>
      </c>
      <c r="B25" s="40" t="s">
        <v>802</v>
      </c>
      <c r="C25" s="311"/>
      <c r="D25" s="311">
        <f>-12484</f>
        <v>-12484</v>
      </c>
      <c r="E25" s="312">
        <f t="shared" si="2"/>
        <v>-12484</v>
      </c>
      <c r="F25" s="311"/>
      <c r="G25" s="311">
        <v>-10566</v>
      </c>
      <c r="H25" s="312">
        <f t="shared" si="3"/>
        <v>-10566</v>
      </c>
    </row>
    <row r="26" spans="1:8" ht="12.75">
      <c r="A26" s="318" t="s">
        <v>903</v>
      </c>
      <c r="B26" s="40" t="s">
        <v>803</v>
      </c>
      <c r="C26" s="311">
        <v>59</v>
      </c>
      <c r="D26" s="311">
        <f>-4471-58</f>
        <v>-4529</v>
      </c>
      <c r="E26" s="312">
        <f t="shared" si="2"/>
        <v>-4470</v>
      </c>
      <c r="F26" s="311"/>
      <c r="G26" s="311">
        <v>-3613</v>
      </c>
      <c r="H26" s="312">
        <f t="shared" si="3"/>
        <v>-3613</v>
      </c>
    </row>
    <row r="27" spans="1:8" ht="12.75">
      <c r="A27" s="314" t="s">
        <v>904</v>
      </c>
      <c r="B27" s="40" t="s">
        <v>804</v>
      </c>
      <c r="C27" s="311">
        <v>166</v>
      </c>
      <c r="D27" s="311">
        <f>-15-2156</f>
        <v>-2171</v>
      </c>
      <c r="E27" s="312">
        <f t="shared" si="2"/>
        <v>-2005</v>
      </c>
      <c r="F27" s="311">
        <v>4</v>
      </c>
      <c r="G27" s="311">
        <v>-5540</v>
      </c>
      <c r="H27" s="312">
        <f t="shared" si="3"/>
        <v>-5536</v>
      </c>
    </row>
    <row r="28" spans="1:8" ht="12.75">
      <c r="A28" s="310" t="s">
        <v>905</v>
      </c>
      <c r="B28" s="40" t="s">
        <v>805</v>
      </c>
      <c r="C28" s="311"/>
      <c r="D28" s="311">
        <v>-2</v>
      </c>
      <c r="E28" s="312">
        <f t="shared" si="2"/>
        <v>-2</v>
      </c>
      <c r="F28" s="311"/>
      <c r="G28" s="311">
        <v>-4</v>
      </c>
      <c r="H28" s="312">
        <f t="shared" si="3"/>
        <v>-4</v>
      </c>
    </row>
    <row r="29" spans="1:8" ht="21" customHeight="1">
      <c r="A29" s="308" t="s">
        <v>94</v>
      </c>
      <c r="B29" s="132" t="s">
        <v>806</v>
      </c>
      <c r="C29" s="315">
        <f>SUM(C21:C28)</f>
        <v>1452304</v>
      </c>
      <c r="D29" s="315">
        <f>SUM(D21:D28)</f>
        <v>-520262</v>
      </c>
      <c r="E29" s="312">
        <f t="shared" si="2"/>
        <v>932042</v>
      </c>
      <c r="F29" s="315">
        <f>SUM(F21:F28)</f>
        <v>8342</v>
      </c>
      <c r="G29" s="315">
        <f>SUM(G21:G28)</f>
        <v>-910645</v>
      </c>
      <c r="H29" s="312">
        <f t="shared" si="3"/>
        <v>-902303</v>
      </c>
    </row>
    <row r="30" spans="1:8" ht="21" customHeight="1">
      <c r="A30" s="319" t="s">
        <v>102</v>
      </c>
      <c r="B30" s="40"/>
      <c r="C30" s="316"/>
      <c r="D30" s="316"/>
      <c r="E30" s="316"/>
      <c r="F30" s="316"/>
      <c r="G30" s="316"/>
      <c r="H30" s="316"/>
    </row>
    <row r="31" spans="1:8" ht="12.75">
      <c r="A31" s="310" t="s">
        <v>906</v>
      </c>
      <c r="B31" s="40" t="s">
        <v>807</v>
      </c>
      <c r="C31" s="311"/>
      <c r="D31" s="311"/>
      <c r="E31" s="312">
        <f>SUM(C31:D31)</f>
        <v>0</v>
      </c>
      <c r="F31" s="311"/>
      <c r="G31" s="311"/>
      <c r="H31" s="312">
        <f>SUM(F31:G31)</f>
        <v>0</v>
      </c>
    </row>
    <row r="32" spans="1:8" ht="12.75">
      <c r="A32" s="310" t="s">
        <v>907</v>
      </c>
      <c r="B32" s="40" t="s">
        <v>808</v>
      </c>
      <c r="C32" s="311"/>
      <c r="D32" s="311"/>
      <c r="E32" s="312">
        <f>SUM(C32:D32)</f>
        <v>0</v>
      </c>
      <c r="F32" s="311"/>
      <c r="G32" s="311"/>
      <c r="H32" s="312">
        <f>SUM(F32:G32)</f>
        <v>0</v>
      </c>
    </row>
    <row r="33" spans="1:8" ht="12.75">
      <c r="A33" s="310" t="s">
        <v>908</v>
      </c>
      <c r="B33" s="40" t="s">
        <v>809</v>
      </c>
      <c r="C33" s="311"/>
      <c r="D33" s="311"/>
      <c r="E33" s="312">
        <f>SUM(C33:D33)</f>
        <v>0</v>
      </c>
      <c r="F33" s="311"/>
      <c r="G33" s="311"/>
      <c r="H33" s="312">
        <f>SUM(F33:G33)</f>
        <v>0</v>
      </c>
    </row>
    <row r="34" spans="1:8" ht="12.75">
      <c r="A34" s="310" t="s">
        <v>909</v>
      </c>
      <c r="B34" s="40" t="s">
        <v>810</v>
      </c>
      <c r="C34" s="311"/>
      <c r="D34" s="311"/>
      <c r="E34" s="312">
        <f>SUM(C34:D34)</f>
        <v>0</v>
      </c>
      <c r="F34" s="311"/>
      <c r="G34" s="311"/>
      <c r="H34" s="312">
        <f>SUM(F34:G34)</f>
        <v>0</v>
      </c>
    </row>
    <row r="35" spans="1:8" ht="12.75">
      <c r="A35" s="310" t="s">
        <v>910</v>
      </c>
      <c r="B35" s="40" t="s">
        <v>811</v>
      </c>
      <c r="C35" s="311"/>
      <c r="D35" s="311"/>
      <c r="E35" s="312">
        <f>SUM(C35:D35)</f>
        <v>0</v>
      </c>
      <c r="F35" s="311"/>
      <c r="G35" s="311"/>
      <c r="H35" s="312">
        <f>SUM(F35:G35)</f>
        <v>0</v>
      </c>
    </row>
    <row r="36" spans="1:8" ht="21" customHeight="1">
      <c r="A36" s="308" t="s">
        <v>126</v>
      </c>
      <c r="B36" s="132" t="s">
        <v>812</v>
      </c>
      <c r="C36" s="315">
        <f aca="true" t="shared" si="4" ref="C36:H36">SUM(C31:C35)</f>
        <v>0</v>
      </c>
      <c r="D36" s="315">
        <f t="shared" si="4"/>
        <v>0</v>
      </c>
      <c r="E36" s="315">
        <f t="shared" si="4"/>
        <v>0</v>
      </c>
      <c r="F36" s="315">
        <f t="shared" si="4"/>
        <v>0</v>
      </c>
      <c r="G36" s="315">
        <f t="shared" si="4"/>
        <v>0</v>
      </c>
      <c r="H36" s="315">
        <f t="shared" si="4"/>
        <v>0</v>
      </c>
    </row>
    <row r="37" spans="1:8" ht="21" customHeight="1">
      <c r="A37" s="308" t="s">
        <v>62</v>
      </c>
      <c r="B37" s="132" t="s">
        <v>813</v>
      </c>
      <c r="C37" s="315">
        <f aca="true" t="shared" si="5" ref="C37:H37">SUM(C19+C29+C36)</f>
        <v>1665720</v>
      </c>
      <c r="D37" s="315">
        <f t="shared" si="5"/>
        <v>-2085299</v>
      </c>
      <c r="E37" s="315">
        <f t="shared" si="5"/>
        <v>-419579</v>
      </c>
      <c r="F37" s="315">
        <f t="shared" si="5"/>
        <v>914111</v>
      </c>
      <c r="G37" s="315">
        <f t="shared" si="5"/>
        <v>-1001115</v>
      </c>
      <c r="H37" s="315">
        <f t="shared" si="5"/>
        <v>-87004</v>
      </c>
    </row>
    <row r="38" spans="1:8" ht="12.75">
      <c r="A38" s="308" t="s">
        <v>915</v>
      </c>
      <c r="B38" s="132" t="s">
        <v>814</v>
      </c>
      <c r="C38" s="320"/>
      <c r="D38" s="320"/>
      <c r="E38" s="311">
        <v>465566</v>
      </c>
      <c r="F38" s="315"/>
      <c r="G38" s="315"/>
      <c r="H38" s="321">
        <v>552570</v>
      </c>
    </row>
    <row r="39" spans="1:8" ht="12.75">
      <c r="A39" s="319" t="s">
        <v>916</v>
      </c>
      <c r="B39" s="132" t="s">
        <v>815</v>
      </c>
      <c r="C39" s="320"/>
      <c r="D39" s="320"/>
      <c r="E39" s="315">
        <f>SUM(E37:E38)</f>
        <v>45987</v>
      </c>
      <c r="F39" s="315"/>
      <c r="G39" s="315"/>
      <c r="H39" s="315">
        <f>SUM(H37:H38)</f>
        <v>465566</v>
      </c>
    </row>
    <row r="40" spans="1:8" ht="12.75">
      <c r="A40" s="313" t="s">
        <v>72</v>
      </c>
      <c r="B40" s="40" t="s">
        <v>816</v>
      </c>
      <c r="C40" s="322"/>
      <c r="D40" s="322"/>
      <c r="E40" s="311">
        <v>45987</v>
      </c>
      <c r="F40" s="312"/>
      <c r="G40" s="312"/>
      <c r="H40" s="311">
        <v>465566</v>
      </c>
    </row>
    <row r="41" spans="3:9" ht="12.75">
      <c r="C41" s="323"/>
      <c r="D41" s="323"/>
      <c r="E41" s="323"/>
      <c r="F41" s="323"/>
      <c r="G41" s="323"/>
      <c r="H41" s="323"/>
      <c r="I41" s="48"/>
    </row>
    <row r="42" spans="3:9" ht="12.75">
      <c r="C42" s="323"/>
      <c r="D42" s="323"/>
      <c r="E42" s="323"/>
      <c r="F42" s="323"/>
      <c r="G42" s="323"/>
      <c r="H42" s="323"/>
      <c r="I42" s="48"/>
    </row>
    <row r="43" spans="1:9" ht="13.5">
      <c r="A43" s="46" t="s">
        <v>1319</v>
      </c>
      <c r="C43" s="323"/>
      <c r="D43" s="323"/>
      <c r="E43" s="323"/>
      <c r="F43" s="323"/>
      <c r="G43" s="323"/>
      <c r="H43" s="323"/>
      <c r="I43" s="48"/>
    </row>
    <row r="44" spans="3:9" ht="12.75">
      <c r="C44" s="323"/>
      <c r="D44" s="323"/>
      <c r="E44" s="323"/>
      <c r="F44" s="323"/>
      <c r="G44" s="323"/>
      <c r="H44" s="323"/>
      <c r="I44" s="48"/>
    </row>
    <row r="45" spans="3:9" ht="12.75">
      <c r="C45" s="323"/>
      <c r="D45" s="323"/>
      <c r="E45" s="323"/>
      <c r="F45" s="323"/>
      <c r="G45" s="323"/>
      <c r="H45" s="323"/>
      <c r="I45" s="48"/>
    </row>
    <row r="46" spans="3:9" ht="12.75">
      <c r="C46" s="323"/>
      <c r="D46" s="323"/>
      <c r="E46" s="323"/>
      <c r="F46" s="323"/>
      <c r="G46" s="323"/>
      <c r="H46" s="323"/>
      <c r="I46" s="48"/>
    </row>
    <row r="47" spans="3:9" ht="12.75">
      <c r="C47" s="48"/>
      <c r="D47" s="48"/>
      <c r="E47" s="48"/>
      <c r="F47" s="48"/>
      <c r="G47" s="48"/>
      <c r="H47" s="48"/>
      <c r="I47" s="48"/>
    </row>
    <row r="48" spans="3:8" ht="12.75">
      <c r="C48" s="107"/>
      <c r="D48" s="107"/>
      <c r="E48" s="107"/>
      <c r="F48" s="107"/>
      <c r="G48" s="107"/>
      <c r="H48" s="107"/>
    </row>
    <row r="49" spans="2:8" ht="12.75">
      <c r="B49" s="47"/>
      <c r="C49" s="107"/>
      <c r="E49" s="107"/>
      <c r="F49" s="107"/>
      <c r="G49" s="107"/>
      <c r="H49" s="107"/>
    </row>
    <row r="53" ht="12.75">
      <c r="B53" s="48"/>
    </row>
    <row r="55" ht="12.75">
      <c r="B55" s="48"/>
    </row>
    <row r="56" spans="2:7" ht="12.75">
      <c r="B56" s="48"/>
      <c r="G56" s="107"/>
    </row>
    <row r="57" ht="12.75">
      <c r="B57" s="48"/>
    </row>
    <row r="58" ht="12.75">
      <c r="B58" s="48"/>
    </row>
    <row r="59" ht="12.75">
      <c r="B59" s="48"/>
    </row>
    <row r="60" ht="12.75">
      <c r="B60" s="48"/>
    </row>
    <row r="61" ht="12.75">
      <c r="B61" s="48"/>
    </row>
    <row r="62" ht="12.75">
      <c r="B62" s="48"/>
    </row>
    <row r="63" ht="12.75">
      <c r="B63" s="49"/>
    </row>
    <row r="64" ht="12.75">
      <c r="B64" s="49"/>
    </row>
    <row r="65" ht="12.75">
      <c r="B65" s="47"/>
    </row>
    <row r="66" ht="12.75">
      <c r="B66" s="47"/>
    </row>
    <row r="67" ht="12.75">
      <c r="B67" s="47"/>
    </row>
    <row r="68" ht="12.75">
      <c r="B68" s="47"/>
    </row>
    <row r="69" ht="12.75">
      <c r="B69" s="47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tabSelected="1"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87" bestFit="1" customWidth="1"/>
    <col min="2" max="2" width="12.57421875" style="16" customWidth="1"/>
    <col min="3" max="3" width="22.7109375" style="87" customWidth="1"/>
    <col min="4" max="8" width="12.7109375" style="87" customWidth="1"/>
    <col min="9" max="9" width="13.8515625" style="87" customWidth="1"/>
    <col min="10" max="16384" width="9.140625" style="46" customWidth="1"/>
  </cols>
  <sheetData>
    <row r="1" spans="7:9" ht="18" customHeight="1">
      <c r="G1" s="88"/>
      <c r="I1" s="128" t="s">
        <v>1332</v>
      </c>
    </row>
    <row r="2" spans="1:6" ht="18" customHeight="1">
      <c r="A2" s="34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HUNGARY BUX UCITS ETF</v>
      </c>
      <c r="B3" s="19"/>
      <c r="C3" s="17"/>
      <c r="D3" s="18"/>
      <c r="E3" s="19"/>
      <c r="F3" s="19"/>
      <c r="G3" s="89"/>
      <c r="H3" s="89"/>
      <c r="I3" s="89"/>
    </row>
    <row r="4" spans="1:8" ht="18" customHeight="1">
      <c r="A4" s="38" t="str">
        <f>"за периода "&amp;TEXT(StartDate,"dd.mm.yyyy")&amp;" - "&amp;TEXT(EndDate,"dd.mm.yyyy")</f>
        <v>за периода 01.01.2021 - 31.12.2021</v>
      </c>
      <c r="B4" s="19"/>
      <c r="C4" s="17"/>
      <c r="D4" s="19"/>
      <c r="E4" s="19"/>
      <c r="F4" s="130"/>
      <c r="G4" s="46"/>
      <c r="H4" s="46"/>
    </row>
    <row r="5" spans="1:8" ht="13.5" customHeight="1">
      <c r="A5" s="38"/>
      <c r="B5" s="19"/>
      <c r="C5" s="17"/>
      <c r="D5" s="19"/>
      <c r="E5" s="19"/>
      <c r="F5" s="130"/>
      <c r="G5" s="119" t="s">
        <v>873</v>
      </c>
      <c r="H5" s="124">
        <f>ReportedCompletionDate</f>
        <v>44572</v>
      </c>
    </row>
    <row r="6" spans="1:9" ht="13.5" customHeight="1">
      <c r="A6" s="129"/>
      <c r="C6" s="91"/>
      <c r="D6" s="92"/>
      <c r="E6" s="91"/>
      <c r="G6" s="120" t="s">
        <v>226</v>
      </c>
      <c r="H6" s="52" t="str">
        <f>authorName</f>
        <v>Татяна Лазарова</v>
      </c>
      <c r="I6" s="93"/>
    </row>
    <row r="7" spans="1:9" ht="13.5" customHeight="1">
      <c r="A7" s="90"/>
      <c r="C7" s="91"/>
      <c r="D7" s="91"/>
      <c r="E7" s="91"/>
      <c r="G7" s="120" t="s">
        <v>228</v>
      </c>
      <c r="H7" s="54" t="str">
        <f>udManager</f>
        <v>Даниел Дончев</v>
      </c>
      <c r="I7" s="94"/>
    </row>
    <row r="8" spans="1:9" ht="13.5" customHeight="1">
      <c r="A8" s="95"/>
      <c r="C8" s="95"/>
      <c r="D8" s="95"/>
      <c r="E8" s="95"/>
      <c r="F8" s="96"/>
      <c r="G8" s="96"/>
      <c r="H8" s="96"/>
      <c r="I8" s="79" t="s">
        <v>57</v>
      </c>
    </row>
    <row r="9" spans="1:10" ht="26.25" customHeight="1">
      <c r="A9" s="357" t="s">
        <v>41</v>
      </c>
      <c r="B9" s="357" t="s">
        <v>201</v>
      </c>
      <c r="C9" s="357" t="s">
        <v>45</v>
      </c>
      <c r="D9" s="361" t="s">
        <v>42</v>
      </c>
      <c r="E9" s="364"/>
      <c r="F9" s="364"/>
      <c r="G9" s="361" t="s">
        <v>43</v>
      </c>
      <c r="H9" s="362"/>
      <c r="I9" s="357" t="s">
        <v>44</v>
      </c>
      <c r="J9" s="50"/>
    </row>
    <row r="10" spans="1:10" ht="30.75" customHeight="1">
      <c r="A10" s="359"/>
      <c r="B10" s="359" t="s">
        <v>141</v>
      </c>
      <c r="C10" s="363"/>
      <c r="D10" s="357" t="s">
        <v>874</v>
      </c>
      <c r="E10" s="357" t="s">
        <v>46</v>
      </c>
      <c r="F10" s="357" t="s">
        <v>95</v>
      </c>
      <c r="G10" s="357" t="s">
        <v>47</v>
      </c>
      <c r="H10" s="357" t="s">
        <v>48</v>
      </c>
      <c r="I10" s="359"/>
      <c r="J10" s="50"/>
    </row>
    <row r="11" spans="1:10" ht="30.75" customHeight="1">
      <c r="A11" s="360"/>
      <c r="B11" s="360"/>
      <c r="C11" s="360"/>
      <c r="D11" s="358"/>
      <c r="E11" s="360"/>
      <c r="F11" s="358"/>
      <c r="G11" s="358"/>
      <c r="H11" s="358"/>
      <c r="I11" s="358"/>
      <c r="J11" s="50"/>
    </row>
    <row r="12" spans="1:10" s="98" customFormat="1" ht="15">
      <c r="A12" s="131" t="s">
        <v>5</v>
      </c>
      <c r="B12" s="39" t="s">
        <v>140</v>
      </c>
      <c r="C12" s="131">
        <v>1</v>
      </c>
      <c r="D12" s="131">
        <v>2</v>
      </c>
      <c r="E12" s="131">
        <v>3</v>
      </c>
      <c r="F12" s="131">
        <v>4</v>
      </c>
      <c r="G12" s="131">
        <v>5</v>
      </c>
      <c r="H12" s="131">
        <v>6</v>
      </c>
      <c r="I12" s="131">
        <v>7</v>
      </c>
      <c r="J12" s="97"/>
    </row>
    <row r="13" spans="1:10" s="98" customFormat="1" ht="28.5">
      <c r="A13" s="99" t="s">
        <v>76</v>
      </c>
      <c r="B13" s="33" t="s">
        <v>817</v>
      </c>
      <c r="C13" s="126"/>
      <c r="D13" s="126"/>
      <c r="E13" s="126"/>
      <c r="F13" s="126"/>
      <c r="G13" s="126"/>
      <c r="H13" s="126"/>
      <c r="I13" s="348">
        <f>SUM(C13:H13)</f>
        <v>0</v>
      </c>
      <c r="J13" s="97"/>
    </row>
    <row r="14" spans="1:10" s="98" customFormat="1" ht="15">
      <c r="A14" s="99" t="s">
        <v>49</v>
      </c>
      <c r="B14" s="33" t="s">
        <v>818</v>
      </c>
      <c r="C14" s="348">
        <f>'1-SB'!H11</f>
        <v>1760247</v>
      </c>
      <c r="D14" s="348">
        <f>'1-SB'!H13</f>
        <v>-230616</v>
      </c>
      <c r="E14" s="348">
        <f>'1-SB'!H14</f>
        <v>0</v>
      </c>
      <c r="F14" s="348">
        <f>'1-SB'!H15</f>
        <v>0</v>
      </c>
      <c r="G14" s="348">
        <f>'1-SB'!H19+'1-SB'!H21</f>
        <v>7034</v>
      </c>
      <c r="H14" s="348">
        <f>'1-SB'!H20+'1-SB'!H22</f>
        <v>-113092</v>
      </c>
      <c r="I14" s="348">
        <f aca="true" t="shared" si="0" ref="I14:I36">SUM(C14:H14)</f>
        <v>1423573</v>
      </c>
      <c r="J14" s="97"/>
    </row>
    <row r="15" spans="1:10" s="98" customFormat="1" ht="15">
      <c r="A15" s="99" t="s">
        <v>50</v>
      </c>
      <c r="B15" s="33" t="s">
        <v>819</v>
      </c>
      <c r="C15" s="349">
        <f aca="true" t="shared" si="1" ref="C15:H15">SUM(C16:C17)</f>
        <v>0</v>
      </c>
      <c r="D15" s="349">
        <f t="shared" si="1"/>
        <v>0</v>
      </c>
      <c r="E15" s="349">
        <f t="shared" si="1"/>
        <v>0</v>
      </c>
      <c r="F15" s="349">
        <f t="shared" si="1"/>
        <v>0</v>
      </c>
      <c r="G15" s="349">
        <f t="shared" si="1"/>
        <v>0</v>
      </c>
      <c r="H15" s="349">
        <f t="shared" si="1"/>
        <v>0</v>
      </c>
      <c r="I15" s="348">
        <f t="shared" si="0"/>
        <v>0</v>
      </c>
      <c r="J15" s="97"/>
    </row>
    <row r="16" spans="1:10" ht="15">
      <c r="A16" s="100" t="s">
        <v>202</v>
      </c>
      <c r="B16" s="33" t="s">
        <v>820</v>
      </c>
      <c r="C16" s="127"/>
      <c r="D16" s="127"/>
      <c r="E16" s="127"/>
      <c r="F16" s="127"/>
      <c r="G16" s="127"/>
      <c r="H16" s="127"/>
      <c r="I16" s="348">
        <f t="shared" si="0"/>
        <v>0</v>
      </c>
      <c r="J16" s="50"/>
    </row>
    <row r="17" spans="1:10" ht="15">
      <c r="A17" s="100" t="s">
        <v>911</v>
      </c>
      <c r="B17" s="33" t="s">
        <v>821</v>
      </c>
      <c r="C17" s="127"/>
      <c r="D17" s="127"/>
      <c r="E17" s="127"/>
      <c r="F17" s="127"/>
      <c r="G17" s="127"/>
      <c r="H17" s="127"/>
      <c r="I17" s="348">
        <f t="shared" si="0"/>
        <v>0</v>
      </c>
      <c r="J17" s="50"/>
    </row>
    <row r="18" spans="1:10" ht="15">
      <c r="A18" s="99" t="s">
        <v>51</v>
      </c>
      <c r="B18" s="33" t="s">
        <v>822</v>
      </c>
      <c r="C18" s="349">
        <f aca="true" t="shared" si="2" ref="C18:H18">C14+C15</f>
        <v>1760247</v>
      </c>
      <c r="D18" s="349">
        <f t="shared" si="2"/>
        <v>-230616</v>
      </c>
      <c r="E18" s="349">
        <f>E14+E15</f>
        <v>0</v>
      </c>
      <c r="F18" s="349">
        <f t="shared" si="2"/>
        <v>0</v>
      </c>
      <c r="G18" s="349">
        <f t="shared" si="2"/>
        <v>7034</v>
      </c>
      <c r="H18" s="349">
        <f t="shared" si="2"/>
        <v>-113092</v>
      </c>
      <c r="I18" s="348">
        <f t="shared" si="0"/>
        <v>1423573</v>
      </c>
      <c r="J18" s="50"/>
    </row>
    <row r="19" spans="1:10" ht="15">
      <c r="A19" s="99" t="s">
        <v>127</v>
      </c>
      <c r="B19" s="33" t="s">
        <v>823</v>
      </c>
      <c r="C19" s="349">
        <f aca="true" t="shared" si="3" ref="C19:H19">SUM(C20:C21)</f>
        <v>-1447314</v>
      </c>
      <c r="D19" s="349">
        <f t="shared" si="3"/>
        <v>96534</v>
      </c>
      <c r="E19" s="349">
        <f t="shared" si="3"/>
        <v>0</v>
      </c>
      <c r="F19" s="349">
        <f t="shared" si="3"/>
        <v>0</v>
      </c>
      <c r="G19" s="349">
        <f t="shared" si="3"/>
        <v>0</v>
      </c>
      <c r="H19" s="349">
        <f t="shared" si="3"/>
        <v>0</v>
      </c>
      <c r="I19" s="348">
        <f t="shared" si="0"/>
        <v>-1350780</v>
      </c>
      <c r="J19" s="50"/>
    </row>
    <row r="20" spans="1:10" ht="15">
      <c r="A20" s="100" t="s">
        <v>203</v>
      </c>
      <c r="B20" s="33" t="s">
        <v>824</v>
      </c>
      <c r="C20" s="127">
        <v>312933</v>
      </c>
      <c r="D20" s="127">
        <v>-29201</v>
      </c>
      <c r="E20" s="127"/>
      <c r="F20" s="127"/>
      <c r="G20" s="127"/>
      <c r="H20" s="127"/>
      <c r="I20" s="348">
        <f t="shared" si="0"/>
        <v>283732</v>
      </c>
      <c r="J20" s="50"/>
    </row>
    <row r="21" spans="1:10" ht="15">
      <c r="A21" s="100" t="s">
        <v>204</v>
      </c>
      <c r="B21" s="33" t="s">
        <v>825</v>
      </c>
      <c r="C21" s="127">
        <v>-1760247</v>
      </c>
      <c r="D21" s="127">
        <f>137812-12077</f>
        <v>125735</v>
      </c>
      <c r="E21" s="127"/>
      <c r="F21" s="127"/>
      <c r="G21" s="127"/>
      <c r="H21" s="127"/>
      <c r="I21" s="348">
        <f t="shared" si="0"/>
        <v>-1634512</v>
      </c>
      <c r="J21" s="50"/>
    </row>
    <row r="22" spans="1:10" ht="15">
      <c r="A22" s="99" t="s">
        <v>52</v>
      </c>
      <c r="B22" s="33" t="s">
        <v>826</v>
      </c>
      <c r="C22" s="340"/>
      <c r="D22" s="340"/>
      <c r="E22" s="340"/>
      <c r="F22" s="340"/>
      <c r="G22" s="349">
        <f>'1-SB'!G21</f>
        <v>200603</v>
      </c>
      <c r="H22" s="349">
        <f>'1-SB'!G22</f>
        <v>0</v>
      </c>
      <c r="I22" s="348">
        <f t="shared" si="0"/>
        <v>200603</v>
      </c>
      <c r="J22" s="50"/>
    </row>
    <row r="23" spans="1:10" ht="15">
      <c r="A23" s="100" t="s">
        <v>53</v>
      </c>
      <c r="B23" s="33" t="s">
        <v>827</v>
      </c>
      <c r="C23" s="350">
        <f aca="true" t="shared" si="4" ref="C23:H23">SUM(C24:C25)</f>
        <v>0</v>
      </c>
      <c r="D23" s="350">
        <f t="shared" si="4"/>
        <v>0</v>
      </c>
      <c r="E23" s="350">
        <f t="shared" si="4"/>
        <v>0</v>
      </c>
      <c r="F23" s="350">
        <f t="shared" si="4"/>
        <v>0</v>
      </c>
      <c r="G23" s="350">
        <f t="shared" si="4"/>
        <v>0</v>
      </c>
      <c r="H23" s="350">
        <f t="shared" si="4"/>
        <v>0</v>
      </c>
      <c r="I23" s="348">
        <f t="shared" si="0"/>
        <v>0</v>
      </c>
      <c r="J23" s="50"/>
    </row>
    <row r="24" spans="1:10" ht="15">
      <c r="A24" s="100" t="s">
        <v>205</v>
      </c>
      <c r="B24" s="33" t="s">
        <v>828</v>
      </c>
      <c r="C24" s="127"/>
      <c r="D24" s="127"/>
      <c r="E24" s="127"/>
      <c r="F24" s="127"/>
      <c r="G24" s="127"/>
      <c r="H24" s="127"/>
      <c r="I24" s="348">
        <f t="shared" si="0"/>
        <v>0</v>
      </c>
      <c r="J24" s="50"/>
    </row>
    <row r="25" spans="1:10" ht="15">
      <c r="A25" s="100" t="s">
        <v>206</v>
      </c>
      <c r="B25" s="33" t="s">
        <v>829</v>
      </c>
      <c r="C25" s="127"/>
      <c r="D25" s="127"/>
      <c r="E25" s="127"/>
      <c r="F25" s="127"/>
      <c r="G25" s="127"/>
      <c r="H25" s="127"/>
      <c r="I25" s="348">
        <f t="shared" si="0"/>
        <v>0</v>
      </c>
      <c r="J25" s="50"/>
    </row>
    <row r="26" spans="1:10" ht="15">
      <c r="A26" s="100" t="s">
        <v>54</v>
      </c>
      <c r="B26" s="33" t="s">
        <v>830</v>
      </c>
      <c r="C26" s="127"/>
      <c r="D26" s="127"/>
      <c r="E26" s="127"/>
      <c r="F26" s="127"/>
      <c r="G26" s="127"/>
      <c r="H26" s="127"/>
      <c r="I26" s="348">
        <f t="shared" si="0"/>
        <v>0</v>
      </c>
      <c r="J26" s="50"/>
    </row>
    <row r="27" spans="1:10" ht="30">
      <c r="A27" s="100" t="s">
        <v>128</v>
      </c>
      <c r="B27" s="33" t="s">
        <v>831</v>
      </c>
      <c r="C27" s="351">
        <f aca="true" t="shared" si="5" ref="C27:H27">SUM(C28:C29)</f>
        <v>0</v>
      </c>
      <c r="D27" s="351">
        <f t="shared" si="5"/>
        <v>0</v>
      </c>
      <c r="E27" s="351">
        <f t="shared" si="5"/>
        <v>0</v>
      </c>
      <c r="F27" s="351">
        <f t="shared" si="5"/>
        <v>0</v>
      </c>
      <c r="G27" s="351">
        <f t="shared" si="5"/>
        <v>0</v>
      </c>
      <c r="H27" s="351">
        <f t="shared" si="5"/>
        <v>0</v>
      </c>
      <c r="I27" s="348">
        <f t="shared" si="0"/>
        <v>0</v>
      </c>
      <c r="J27" s="50"/>
    </row>
    <row r="28" spans="1:10" ht="15">
      <c r="A28" s="100" t="s">
        <v>912</v>
      </c>
      <c r="B28" s="33" t="s">
        <v>832</v>
      </c>
      <c r="C28" s="127"/>
      <c r="D28" s="127"/>
      <c r="E28" s="127"/>
      <c r="F28" s="127"/>
      <c r="G28" s="127"/>
      <c r="H28" s="127"/>
      <c r="I28" s="348">
        <f t="shared" si="0"/>
        <v>0</v>
      </c>
      <c r="J28" s="50"/>
    </row>
    <row r="29" spans="1:10" ht="15">
      <c r="A29" s="100" t="s">
        <v>913</v>
      </c>
      <c r="B29" s="33" t="s">
        <v>833</v>
      </c>
      <c r="C29" s="127"/>
      <c r="D29" s="127"/>
      <c r="E29" s="127"/>
      <c r="F29" s="127"/>
      <c r="G29" s="127"/>
      <c r="H29" s="127"/>
      <c r="I29" s="348">
        <f t="shared" si="0"/>
        <v>0</v>
      </c>
      <c r="J29" s="50"/>
    </row>
    <row r="30" spans="1:10" ht="30">
      <c r="A30" s="100" t="s">
        <v>129</v>
      </c>
      <c r="B30" s="33" t="s">
        <v>834</v>
      </c>
      <c r="C30" s="351">
        <f aca="true" t="shared" si="6" ref="C30:H30">SUM(C31:C32)</f>
        <v>0</v>
      </c>
      <c r="D30" s="351">
        <f t="shared" si="6"/>
        <v>0</v>
      </c>
      <c r="E30" s="351">
        <f t="shared" si="6"/>
        <v>0</v>
      </c>
      <c r="F30" s="351">
        <f t="shared" si="6"/>
        <v>0</v>
      </c>
      <c r="G30" s="351">
        <f t="shared" si="6"/>
        <v>0</v>
      </c>
      <c r="H30" s="351">
        <f t="shared" si="6"/>
        <v>0</v>
      </c>
      <c r="I30" s="348">
        <f t="shared" si="0"/>
        <v>0</v>
      </c>
      <c r="J30" s="50"/>
    </row>
    <row r="31" spans="1:10" ht="15">
      <c r="A31" s="100" t="s">
        <v>912</v>
      </c>
      <c r="B31" s="33" t="s">
        <v>835</v>
      </c>
      <c r="C31" s="127"/>
      <c r="D31" s="127"/>
      <c r="E31" s="127"/>
      <c r="F31" s="127"/>
      <c r="G31" s="127"/>
      <c r="H31" s="127"/>
      <c r="I31" s="348">
        <f t="shared" si="0"/>
        <v>0</v>
      </c>
      <c r="J31" s="50"/>
    </row>
    <row r="32" spans="1:10" ht="15">
      <c r="A32" s="100" t="s">
        <v>913</v>
      </c>
      <c r="B32" s="33" t="s">
        <v>836</v>
      </c>
      <c r="C32" s="127"/>
      <c r="D32" s="127"/>
      <c r="E32" s="127"/>
      <c r="F32" s="127"/>
      <c r="G32" s="127"/>
      <c r="H32" s="127"/>
      <c r="I32" s="348">
        <f t="shared" si="0"/>
        <v>0</v>
      </c>
      <c r="J32" s="50"/>
    </row>
    <row r="33" spans="1:10" ht="15">
      <c r="A33" s="100" t="s">
        <v>96</v>
      </c>
      <c r="B33" s="33" t="s">
        <v>837</v>
      </c>
      <c r="C33" s="127"/>
      <c r="D33" s="127"/>
      <c r="E33" s="127"/>
      <c r="F33" s="127"/>
      <c r="G33" s="127"/>
      <c r="H33" s="127"/>
      <c r="I33" s="348">
        <f t="shared" si="0"/>
        <v>0</v>
      </c>
      <c r="J33" s="50"/>
    </row>
    <row r="34" spans="1:10" ht="15">
      <c r="A34" s="99" t="s">
        <v>55</v>
      </c>
      <c r="B34" s="33" t="s">
        <v>826</v>
      </c>
      <c r="C34" s="349">
        <f aca="true" t="shared" si="7" ref="C34:H34">SUM(C18,C19,C22,C23,C26,C27,C30,C33)</f>
        <v>312933</v>
      </c>
      <c r="D34" s="349">
        <f t="shared" si="7"/>
        <v>-134082</v>
      </c>
      <c r="E34" s="349">
        <f t="shared" si="7"/>
        <v>0</v>
      </c>
      <c r="F34" s="349">
        <f t="shared" si="7"/>
        <v>0</v>
      </c>
      <c r="G34" s="349">
        <f t="shared" si="7"/>
        <v>207637</v>
      </c>
      <c r="H34" s="349">
        <f t="shared" si="7"/>
        <v>-113092</v>
      </c>
      <c r="I34" s="348">
        <f t="shared" si="0"/>
        <v>273396</v>
      </c>
      <c r="J34" s="50"/>
    </row>
    <row r="35" spans="1:10" ht="15">
      <c r="A35" s="100" t="s">
        <v>104</v>
      </c>
      <c r="B35" s="33" t="s">
        <v>838</v>
      </c>
      <c r="C35" s="127"/>
      <c r="D35" s="127"/>
      <c r="E35" s="127"/>
      <c r="F35" s="127"/>
      <c r="G35" s="127"/>
      <c r="H35" s="127"/>
      <c r="I35" s="348">
        <f t="shared" si="0"/>
        <v>0</v>
      </c>
      <c r="J35" s="50"/>
    </row>
    <row r="36" spans="1:10" ht="28.5">
      <c r="A36" s="101" t="s">
        <v>56</v>
      </c>
      <c r="B36" s="33" t="s">
        <v>839</v>
      </c>
      <c r="C36" s="352">
        <f aca="true" t="shared" si="8" ref="C36:H36">SUM(C34:C35)</f>
        <v>312933</v>
      </c>
      <c r="D36" s="352">
        <f t="shared" si="8"/>
        <v>-134082</v>
      </c>
      <c r="E36" s="352">
        <f t="shared" si="8"/>
        <v>0</v>
      </c>
      <c r="F36" s="352">
        <f t="shared" si="8"/>
        <v>0</v>
      </c>
      <c r="G36" s="352">
        <f t="shared" si="8"/>
        <v>207637</v>
      </c>
      <c r="H36" s="352">
        <f t="shared" si="8"/>
        <v>-113092</v>
      </c>
      <c r="I36" s="348">
        <f t="shared" si="0"/>
        <v>273396</v>
      </c>
      <c r="J36" s="50"/>
    </row>
    <row r="37" spans="2:10" ht="15">
      <c r="B37" s="102"/>
      <c r="J37" s="50"/>
    </row>
    <row r="38" spans="2:10" ht="15">
      <c r="B38" s="102"/>
      <c r="J38" s="56"/>
    </row>
    <row r="39" spans="1:10" ht="39" customHeight="1">
      <c r="A39" s="355" t="s">
        <v>1320</v>
      </c>
      <c r="B39" s="356"/>
      <c r="C39" s="356"/>
      <c r="D39" s="356"/>
      <c r="E39" s="356"/>
      <c r="F39" s="356"/>
      <c r="G39" s="356"/>
      <c r="H39" s="356"/>
      <c r="I39" s="356"/>
      <c r="J39" s="56"/>
    </row>
    <row r="40" spans="1:10" ht="15">
      <c r="A40" s="159"/>
      <c r="B40" s="159"/>
      <c r="C40" s="159"/>
      <c r="D40" s="159"/>
      <c r="E40" s="159"/>
      <c r="F40" s="159"/>
      <c r="G40" s="159"/>
      <c r="H40" s="159"/>
      <c r="I40" s="104"/>
      <c r="J40" s="50"/>
    </row>
    <row r="41" spans="1:10" ht="15">
      <c r="A41" s="159"/>
      <c r="B41" s="159"/>
      <c r="C41" s="159"/>
      <c r="D41" s="159"/>
      <c r="E41" s="159"/>
      <c r="F41" s="159"/>
      <c r="G41" s="159"/>
      <c r="H41" s="159"/>
      <c r="I41" s="104"/>
      <c r="J41" s="50"/>
    </row>
    <row r="42" ht="40.5" customHeight="1">
      <c r="J42" s="50"/>
    </row>
    <row r="43" spans="1:10" ht="15">
      <c r="A43" s="103"/>
      <c r="B43" s="102"/>
      <c r="C43" s="103"/>
      <c r="D43" s="103"/>
      <c r="E43" s="103"/>
      <c r="F43" s="103"/>
      <c r="G43" s="103"/>
      <c r="H43" s="103"/>
      <c r="I43" s="103"/>
      <c r="J43" s="50"/>
    </row>
    <row r="44" spans="1:10" ht="15">
      <c r="A44" s="103"/>
      <c r="B44" s="102"/>
      <c r="C44" s="103"/>
      <c r="D44" s="103"/>
      <c r="E44" s="103"/>
      <c r="F44" s="103"/>
      <c r="G44" s="103"/>
      <c r="H44" s="103"/>
      <c r="I44" s="103"/>
      <c r="J44" s="50"/>
    </row>
    <row r="45" spans="1:10" ht="15">
      <c r="A45" s="103"/>
      <c r="B45" s="102"/>
      <c r="C45" s="103"/>
      <c r="D45" s="103"/>
      <c r="E45" s="103"/>
      <c r="F45" s="103"/>
      <c r="G45" s="103"/>
      <c r="H45" s="103"/>
      <c r="I45" s="103"/>
      <c r="J45" s="50"/>
    </row>
    <row r="46" spans="1:10" ht="15">
      <c r="A46" s="103"/>
      <c r="B46" s="20"/>
      <c r="C46" s="103"/>
      <c r="D46" s="103"/>
      <c r="E46" s="103"/>
      <c r="F46" s="103"/>
      <c r="G46" s="103"/>
      <c r="H46" s="103"/>
      <c r="I46" s="103"/>
      <c r="J46" s="50"/>
    </row>
    <row r="47" spans="1:10" ht="15">
      <c r="A47" s="103"/>
      <c r="C47" s="103"/>
      <c r="D47" s="103"/>
      <c r="E47" s="103"/>
      <c r="F47" s="103"/>
      <c r="G47" s="103"/>
      <c r="H47" s="103"/>
      <c r="I47" s="103"/>
      <c r="J47" s="50"/>
    </row>
    <row r="48" spans="1:10" ht="15">
      <c r="A48" s="103"/>
      <c r="C48" s="103"/>
      <c r="D48" s="103"/>
      <c r="E48" s="103"/>
      <c r="F48" s="103"/>
      <c r="G48" s="103"/>
      <c r="H48" s="103"/>
      <c r="I48" s="103"/>
      <c r="J48" s="50"/>
    </row>
    <row r="49" spans="1:10" ht="15">
      <c r="A49" s="103"/>
      <c r="C49" s="103"/>
      <c r="D49" s="103"/>
      <c r="E49" s="103"/>
      <c r="F49" s="103"/>
      <c r="G49" s="103"/>
      <c r="H49" s="103"/>
      <c r="I49" s="103"/>
      <c r="J49" s="50"/>
    </row>
    <row r="50" spans="1:10" ht="15">
      <c r="A50" s="103"/>
      <c r="B50" s="21"/>
      <c r="C50" s="103"/>
      <c r="D50" s="103"/>
      <c r="E50" s="103"/>
      <c r="F50" s="103"/>
      <c r="G50" s="103"/>
      <c r="H50" s="103"/>
      <c r="I50" s="103"/>
      <c r="J50" s="50"/>
    </row>
    <row r="51" spans="1:10" ht="15">
      <c r="A51" s="103"/>
      <c r="C51" s="103"/>
      <c r="D51" s="103"/>
      <c r="E51" s="103"/>
      <c r="F51" s="103"/>
      <c r="G51" s="103"/>
      <c r="H51" s="103"/>
      <c r="I51" s="103"/>
      <c r="J51" s="50"/>
    </row>
    <row r="52" spans="1:10" ht="15">
      <c r="A52" s="103"/>
      <c r="B52" s="21"/>
      <c r="C52" s="103"/>
      <c r="D52" s="103"/>
      <c r="E52" s="103"/>
      <c r="F52" s="103"/>
      <c r="G52" s="103"/>
      <c r="H52" s="103"/>
      <c r="I52" s="103"/>
      <c r="J52" s="50"/>
    </row>
    <row r="53" spans="1:10" ht="15">
      <c r="A53" s="103"/>
      <c r="B53" s="21"/>
      <c r="C53" s="103"/>
      <c r="D53" s="103"/>
      <c r="E53" s="103"/>
      <c r="F53" s="103"/>
      <c r="G53" s="103"/>
      <c r="H53" s="103"/>
      <c r="I53" s="103"/>
      <c r="J53" s="50"/>
    </row>
    <row r="54" spans="1:10" ht="15">
      <c r="A54" s="103"/>
      <c r="B54" s="21"/>
      <c r="C54" s="103"/>
      <c r="D54" s="103"/>
      <c r="E54" s="103"/>
      <c r="F54" s="103"/>
      <c r="G54" s="103"/>
      <c r="H54" s="103"/>
      <c r="I54" s="103"/>
      <c r="J54" s="50"/>
    </row>
    <row r="55" spans="1:10" ht="15">
      <c r="A55" s="103"/>
      <c r="B55" s="21"/>
      <c r="C55" s="103"/>
      <c r="D55" s="103"/>
      <c r="E55" s="103"/>
      <c r="F55" s="103"/>
      <c r="G55" s="103"/>
      <c r="H55" s="103"/>
      <c r="I55" s="103"/>
      <c r="J55" s="50"/>
    </row>
    <row r="56" spans="1:10" ht="15">
      <c r="A56" s="103"/>
      <c r="B56" s="21"/>
      <c r="C56" s="103"/>
      <c r="D56" s="103"/>
      <c r="E56" s="103"/>
      <c r="F56" s="103"/>
      <c r="G56" s="103"/>
      <c r="H56" s="103"/>
      <c r="I56" s="103"/>
      <c r="J56" s="50"/>
    </row>
    <row r="57" spans="1:10" ht="15">
      <c r="A57" s="103"/>
      <c r="B57" s="21"/>
      <c r="C57" s="103"/>
      <c r="D57" s="103"/>
      <c r="E57" s="103"/>
      <c r="F57" s="103"/>
      <c r="G57" s="103"/>
      <c r="H57" s="103"/>
      <c r="I57" s="103"/>
      <c r="J57" s="50"/>
    </row>
    <row r="58" spans="1:10" ht="15">
      <c r="A58" s="103"/>
      <c r="B58" s="21"/>
      <c r="C58" s="103"/>
      <c r="D58" s="103"/>
      <c r="E58" s="103"/>
      <c r="F58" s="103"/>
      <c r="G58" s="103"/>
      <c r="H58" s="103"/>
      <c r="I58" s="103"/>
      <c r="J58" s="50"/>
    </row>
    <row r="59" spans="1:10" ht="15">
      <c r="A59" s="103"/>
      <c r="B59" s="21"/>
      <c r="C59" s="103"/>
      <c r="D59" s="103"/>
      <c r="E59" s="103"/>
      <c r="F59" s="103"/>
      <c r="G59" s="103"/>
      <c r="H59" s="103"/>
      <c r="I59" s="103"/>
      <c r="J59" s="50"/>
    </row>
    <row r="60" spans="1:10" ht="15">
      <c r="A60" s="103"/>
      <c r="B60" s="22"/>
      <c r="C60" s="103"/>
      <c r="D60" s="103"/>
      <c r="E60" s="103"/>
      <c r="F60" s="103"/>
      <c r="G60" s="103"/>
      <c r="H60" s="103"/>
      <c r="I60" s="103"/>
      <c r="J60" s="50"/>
    </row>
    <row r="61" spans="1:10" ht="15">
      <c r="A61" s="103"/>
      <c r="B61" s="22"/>
      <c r="C61" s="103"/>
      <c r="D61" s="103"/>
      <c r="E61" s="103"/>
      <c r="F61" s="103"/>
      <c r="G61" s="103"/>
      <c r="H61" s="103"/>
      <c r="I61" s="103"/>
      <c r="J61" s="50"/>
    </row>
    <row r="62" spans="1:10" ht="15">
      <c r="A62" s="103"/>
      <c r="B62" s="20"/>
      <c r="C62" s="103"/>
      <c r="D62" s="103"/>
      <c r="E62" s="103"/>
      <c r="F62" s="103"/>
      <c r="G62" s="103"/>
      <c r="H62" s="103"/>
      <c r="I62" s="103"/>
      <c r="J62" s="50"/>
    </row>
    <row r="63" spans="1:10" ht="15">
      <c r="A63" s="103"/>
      <c r="B63" s="20"/>
      <c r="C63" s="103"/>
      <c r="D63" s="103"/>
      <c r="E63" s="103"/>
      <c r="F63" s="103"/>
      <c r="G63" s="103"/>
      <c r="H63" s="103"/>
      <c r="I63" s="103"/>
      <c r="J63" s="50"/>
    </row>
    <row r="64" spans="1:10" ht="15">
      <c r="A64" s="103"/>
      <c r="B64" s="20"/>
      <c r="C64" s="103"/>
      <c r="D64" s="103"/>
      <c r="E64" s="103"/>
      <c r="F64" s="103"/>
      <c r="G64" s="103"/>
      <c r="H64" s="103"/>
      <c r="I64" s="103"/>
      <c r="J64" s="50"/>
    </row>
    <row r="65" spans="1:10" ht="15">
      <c r="A65" s="103"/>
      <c r="B65" s="20"/>
      <c r="C65" s="103"/>
      <c r="D65" s="103"/>
      <c r="E65" s="103"/>
      <c r="F65" s="103"/>
      <c r="G65" s="103"/>
      <c r="H65" s="103"/>
      <c r="I65" s="103"/>
      <c r="J65" s="50"/>
    </row>
    <row r="66" spans="1:10" ht="15">
      <c r="A66" s="103"/>
      <c r="B66" s="20"/>
      <c r="C66" s="103"/>
      <c r="D66" s="103"/>
      <c r="E66" s="103"/>
      <c r="F66" s="103"/>
      <c r="G66" s="103"/>
      <c r="H66" s="103"/>
      <c r="I66" s="103"/>
      <c r="J66" s="50"/>
    </row>
    <row r="67" spans="1:10" ht="15">
      <c r="A67" s="103"/>
      <c r="B67" s="20"/>
      <c r="C67" s="103"/>
      <c r="D67" s="103"/>
      <c r="E67" s="103"/>
      <c r="F67" s="103"/>
      <c r="G67" s="103"/>
      <c r="H67" s="103"/>
      <c r="I67" s="103"/>
      <c r="J67" s="50"/>
    </row>
    <row r="68" spans="1:10" ht="15">
      <c r="A68" s="103"/>
      <c r="B68" s="20"/>
      <c r="C68" s="103"/>
      <c r="D68" s="103"/>
      <c r="E68" s="103"/>
      <c r="F68" s="103"/>
      <c r="G68" s="103"/>
      <c r="H68" s="103"/>
      <c r="I68" s="103"/>
      <c r="J68" s="50"/>
    </row>
    <row r="69" spans="1:10" ht="15">
      <c r="A69" s="103"/>
      <c r="B69" s="20"/>
      <c r="C69" s="103"/>
      <c r="D69" s="103"/>
      <c r="E69" s="103"/>
      <c r="F69" s="103"/>
      <c r="G69" s="103"/>
      <c r="H69" s="103"/>
      <c r="I69" s="103"/>
      <c r="J69" s="50"/>
    </row>
    <row r="70" spans="1:10" ht="15">
      <c r="A70" s="103"/>
      <c r="B70" s="20"/>
      <c r="C70" s="103"/>
      <c r="D70" s="103"/>
      <c r="E70" s="103"/>
      <c r="F70" s="103"/>
      <c r="G70" s="103"/>
      <c r="H70" s="103"/>
      <c r="I70" s="103"/>
      <c r="J70" s="50"/>
    </row>
    <row r="71" spans="1:10" ht="15">
      <c r="A71" s="103"/>
      <c r="B71" s="20"/>
      <c r="C71" s="103"/>
      <c r="D71" s="103"/>
      <c r="E71" s="103"/>
      <c r="F71" s="103"/>
      <c r="G71" s="103"/>
      <c r="H71" s="103"/>
      <c r="I71" s="103"/>
      <c r="J71" s="50"/>
    </row>
    <row r="72" spans="1:10" ht="15">
      <c r="A72" s="103"/>
      <c r="B72" s="20"/>
      <c r="C72" s="103"/>
      <c r="D72" s="103"/>
      <c r="E72" s="103"/>
      <c r="F72" s="103"/>
      <c r="G72" s="103"/>
      <c r="H72" s="103"/>
      <c r="I72" s="103"/>
      <c r="J72" s="50"/>
    </row>
    <row r="73" spans="1:10" ht="15">
      <c r="A73" s="103"/>
      <c r="C73" s="103"/>
      <c r="D73" s="103"/>
      <c r="E73" s="103"/>
      <c r="F73" s="103"/>
      <c r="G73" s="103"/>
      <c r="H73" s="103"/>
      <c r="I73" s="103"/>
      <c r="J73" s="50"/>
    </row>
    <row r="74" spans="1:10" ht="15">
      <c r="A74" s="103"/>
      <c r="C74" s="103"/>
      <c r="D74" s="103"/>
      <c r="E74" s="103"/>
      <c r="F74" s="103"/>
      <c r="G74" s="103"/>
      <c r="H74" s="103"/>
      <c r="I74" s="103"/>
      <c r="J74" s="50"/>
    </row>
    <row r="75" spans="1:10" ht="15">
      <c r="A75" s="103"/>
      <c r="C75" s="103"/>
      <c r="D75" s="103"/>
      <c r="E75" s="103"/>
      <c r="F75" s="103"/>
      <c r="G75" s="103"/>
      <c r="H75" s="103"/>
      <c r="I75" s="103"/>
      <c r="J75" s="50"/>
    </row>
    <row r="76" spans="1:10" ht="15">
      <c r="A76" s="103"/>
      <c r="C76" s="103"/>
      <c r="D76" s="103"/>
      <c r="E76" s="103"/>
      <c r="F76" s="103"/>
      <c r="G76" s="103"/>
      <c r="H76" s="103"/>
      <c r="I76" s="103"/>
      <c r="J76" s="50"/>
    </row>
    <row r="77" spans="1:10" ht="15">
      <c r="A77" s="103"/>
      <c r="C77" s="103"/>
      <c r="D77" s="103"/>
      <c r="E77" s="103"/>
      <c r="F77" s="103"/>
      <c r="G77" s="103"/>
      <c r="H77" s="103"/>
      <c r="I77" s="103"/>
      <c r="J77" s="50"/>
    </row>
    <row r="78" spans="1:10" ht="15">
      <c r="A78" s="103"/>
      <c r="C78" s="103"/>
      <c r="D78" s="103"/>
      <c r="E78" s="103"/>
      <c r="F78" s="103"/>
      <c r="G78" s="103"/>
      <c r="H78" s="103"/>
      <c r="I78" s="103"/>
      <c r="J78" s="50"/>
    </row>
    <row r="79" spans="1:10" ht="15">
      <c r="A79" s="103"/>
      <c r="C79" s="103"/>
      <c r="D79" s="103"/>
      <c r="E79" s="103"/>
      <c r="F79" s="103"/>
      <c r="G79" s="103"/>
      <c r="H79" s="103"/>
      <c r="I79" s="103"/>
      <c r="J79" s="50"/>
    </row>
    <row r="80" spans="1:10" ht="15">
      <c r="A80" s="103"/>
      <c r="C80" s="103"/>
      <c r="D80" s="103"/>
      <c r="E80" s="103"/>
      <c r="F80" s="103"/>
      <c r="G80" s="103"/>
      <c r="H80" s="103"/>
      <c r="I80" s="103"/>
      <c r="J80" s="50"/>
    </row>
    <row r="81" spans="1:10" ht="15">
      <c r="A81" s="103"/>
      <c r="C81" s="103"/>
      <c r="D81" s="103"/>
      <c r="E81" s="103"/>
      <c r="F81" s="103"/>
      <c r="G81" s="103"/>
      <c r="H81" s="103"/>
      <c r="I81" s="103"/>
      <c r="J81" s="50"/>
    </row>
    <row r="82" spans="1:10" ht="15">
      <c r="A82" s="103"/>
      <c r="C82" s="103"/>
      <c r="D82" s="103"/>
      <c r="E82" s="103"/>
      <c r="F82" s="103"/>
      <c r="G82" s="103"/>
      <c r="H82" s="103"/>
      <c r="I82" s="103"/>
      <c r="J82" s="50"/>
    </row>
    <row r="83" spans="1:10" ht="15">
      <c r="A83" s="103"/>
      <c r="C83" s="103"/>
      <c r="D83" s="103"/>
      <c r="E83" s="103"/>
      <c r="F83" s="103"/>
      <c r="G83" s="103"/>
      <c r="H83" s="103"/>
      <c r="I83" s="103"/>
      <c r="J83" s="50"/>
    </row>
    <row r="84" spans="1:10" ht="15">
      <c r="A84" s="103"/>
      <c r="C84" s="103"/>
      <c r="D84" s="103"/>
      <c r="E84" s="103"/>
      <c r="F84" s="103"/>
      <c r="G84" s="103"/>
      <c r="H84" s="103"/>
      <c r="I84" s="103"/>
      <c r="J84" s="50"/>
    </row>
    <row r="85" spans="1:10" ht="15">
      <c r="A85" s="103"/>
      <c r="C85" s="103"/>
      <c r="D85" s="103"/>
      <c r="E85" s="103"/>
      <c r="F85" s="103"/>
      <c r="G85" s="103"/>
      <c r="H85" s="103"/>
      <c r="I85" s="103"/>
      <c r="J85" s="50"/>
    </row>
    <row r="86" spans="1:10" ht="15">
      <c r="A86" s="103"/>
      <c r="C86" s="103"/>
      <c r="D86" s="103"/>
      <c r="E86" s="103"/>
      <c r="F86" s="103"/>
      <c r="G86" s="103"/>
      <c r="H86" s="103"/>
      <c r="I86" s="103"/>
      <c r="J86" s="50"/>
    </row>
    <row r="87" spans="1:10" ht="15">
      <c r="A87" s="103"/>
      <c r="C87" s="103"/>
      <c r="D87" s="103"/>
      <c r="E87" s="103"/>
      <c r="F87" s="103"/>
      <c r="G87" s="103"/>
      <c r="H87" s="103"/>
      <c r="I87" s="103"/>
      <c r="J87" s="50"/>
    </row>
    <row r="88" spans="1:10" ht="15">
      <c r="A88" s="103"/>
      <c r="C88" s="103"/>
      <c r="D88" s="103"/>
      <c r="E88" s="103"/>
      <c r="F88" s="103"/>
      <c r="G88" s="103"/>
      <c r="H88" s="103"/>
      <c r="I88" s="103"/>
      <c r="J88" s="50"/>
    </row>
    <row r="89" spans="1:10" ht="15">
      <c r="A89" s="103"/>
      <c r="C89" s="103"/>
      <c r="D89" s="103"/>
      <c r="E89" s="103"/>
      <c r="F89" s="103"/>
      <c r="G89" s="103"/>
      <c r="H89" s="103"/>
      <c r="I89" s="103"/>
      <c r="J89" s="50"/>
    </row>
    <row r="90" spans="1:10" ht="15">
      <c r="A90" s="103"/>
      <c r="C90" s="103"/>
      <c r="D90" s="103"/>
      <c r="E90" s="103"/>
      <c r="F90" s="103"/>
      <c r="G90" s="103"/>
      <c r="H90" s="103"/>
      <c r="I90" s="103"/>
      <c r="J90" s="50"/>
    </row>
    <row r="91" spans="1:10" ht="15">
      <c r="A91" s="103"/>
      <c r="C91" s="103"/>
      <c r="D91" s="103"/>
      <c r="E91" s="103"/>
      <c r="F91" s="103"/>
      <c r="G91" s="103"/>
      <c r="H91" s="103"/>
      <c r="I91" s="103"/>
      <c r="J91" s="50"/>
    </row>
    <row r="92" spans="1:10" ht="15">
      <c r="A92" s="103"/>
      <c r="C92" s="103"/>
      <c r="D92" s="103"/>
      <c r="E92" s="103"/>
      <c r="F92" s="103"/>
      <c r="G92" s="103"/>
      <c r="H92" s="103"/>
      <c r="I92" s="103"/>
      <c r="J92" s="50"/>
    </row>
    <row r="93" spans="1:10" ht="15">
      <c r="A93" s="103"/>
      <c r="C93" s="103"/>
      <c r="D93" s="103"/>
      <c r="E93" s="103"/>
      <c r="F93" s="103"/>
      <c r="G93" s="103"/>
      <c r="H93" s="103"/>
      <c r="I93" s="103"/>
      <c r="J93" s="50"/>
    </row>
    <row r="94" spans="1:10" ht="15">
      <c r="A94" s="103"/>
      <c r="C94" s="103"/>
      <c r="D94" s="103"/>
      <c r="E94" s="103"/>
      <c r="F94" s="103"/>
      <c r="G94" s="103"/>
      <c r="H94" s="103"/>
      <c r="I94" s="103"/>
      <c r="J94" s="50"/>
    </row>
    <row r="95" spans="1:10" ht="15">
      <c r="A95" s="103"/>
      <c r="C95" s="103"/>
      <c r="D95" s="103"/>
      <c r="E95" s="103"/>
      <c r="F95" s="103"/>
      <c r="G95" s="103"/>
      <c r="H95" s="103"/>
      <c r="I95" s="103"/>
      <c r="J95" s="50"/>
    </row>
    <row r="96" spans="1:10" ht="15">
      <c r="A96" s="103"/>
      <c r="C96" s="103"/>
      <c r="D96" s="103"/>
      <c r="E96" s="103"/>
      <c r="F96" s="103"/>
      <c r="G96" s="103"/>
      <c r="H96" s="103"/>
      <c r="I96" s="103"/>
      <c r="J96" s="50"/>
    </row>
    <row r="97" spans="1:10" ht="15">
      <c r="A97" s="103"/>
      <c r="C97" s="103"/>
      <c r="D97" s="103"/>
      <c r="E97" s="103"/>
      <c r="F97" s="103"/>
      <c r="G97" s="103"/>
      <c r="H97" s="103"/>
      <c r="I97" s="103"/>
      <c r="J97" s="50"/>
    </row>
    <row r="98" spans="1:10" ht="15">
      <c r="A98" s="103"/>
      <c r="C98" s="103"/>
      <c r="D98" s="103"/>
      <c r="E98" s="103"/>
      <c r="F98" s="103"/>
      <c r="G98" s="103"/>
      <c r="H98" s="103"/>
      <c r="I98" s="103"/>
      <c r="J98" s="50"/>
    </row>
    <row r="99" spans="1:10" ht="15">
      <c r="A99" s="103"/>
      <c r="C99" s="103"/>
      <c r="D99" s="103"/>
      <c r="E99" s="103"/>
      <c r="F99" s="103"/>
      <c r="G99" s="103"/>
      <c r="H99" s="103"/>
      <c r="I99" s="103"/>
      <c r="J99" s="50"/>
    </row>
    <row r="100" spans="1:10" ht="15">
      <c r="A100" s="103"/>
      <c r="C100" s="103"/>
      <c r="D100" s="103"/>
      <c r="E100" s="103"/>
      <c r="F100" s="103"/>
      <c r="G100" s="103"/>
      <c r="H100" s="103"/>
      <c r="I100" s="103"/>
      <c r="J100" s="50"/>
    </row>
    <row r="101" spans="1:10" ht="15">
      <c r="A101" s="103"/>
      <c r="C101" s="103"/>
      <c r="D101" s="103"/>
      <c r="E101" s="103"/>
      <c r="F101" s="103"/>
      <c r="G101" s="103"/>
      <c r="H101" s="103"/>
      <c r="I101" s="103"/>
      <c r="J101" s="50"/>
    </row>
    <row r="102" spans="1:10" ht="15">
      <c r="A102" s="103"/>
      <c r="C102" s="103"/>
      <c r="D102" s="103"/>
      <c r="E102" s="103"/>
      <c r="F102" s="103"/>
      <c r="G102" s="103"/>
      <c r="H102" s="103"/>
      <c r="I102" s="103"/>
      <c r="J102" s="50"/>
    </row>
    <row r="103" spans="1:10" ht="15">
      <c r="A103" s="103"/>
      <c r="C103" s="103"/>
      <c r="D103" s="103"/>
      <c r="E103" s="103"/>
      <c r="F103" s="103"/>
      <c r="G103" s="103"/>
      <c r="H103" s="103"/>
      <c r="I103" s="103"/>
      <c r="J103" s="50"/>
    </row>
    <row r="104" spans="1:10" ht="15">
      <c r="A104" s="103"/>
      <c r="C104" s="103"/>
      <c r="D104" s="103"/>
      <c r="E104" s="103"/>
      <c r="F104" s="103"/>
      <c r="G104" s="103"/>
      <c r="H104" s="103"/>
      <c r="I104" s="103"/>
      <c r="J104" s="50"/>
    </row>
    <row r="105" spans="1:10" ht="15">
      <c r="A105" s="103"/>
      <c r="C105" s="103"/>
      <c r="D105" s="103"/>
      <c r="E105" s="103"/>
      <c r="F105" s="103"/>
      <c r="G105" s="103"/>
      <c r="H105" s="103"/>
      <c r="I105" s="103"/>
      <c r="J105" s="50"/>
    </row>
    <row r="106" spans="1:10" ht="15">
      <c r="A106" s="103"/>
      <c r="C106" s="103"/>
      <c r="D106" s="103"/>
      <c r="E106" s="103"/>
      <c r="F106" s="103"/>
      <c r="G106" s="103"/>
      <c r="H106" s="103"/>
      <c r="I106" s="103"/>
      <c r="J106" s="50"/>
    </row>
    <row r="107" spans="1:10" ht="15">
      <c r="A107" s="103"/>
      <c r="C107" s="103"/>
      <c r="D107" s="103"/>
      <c r="E107" s="103"/>
      <c r="F107" s="103"/>
      <c r="G107" s="103"/>
      <c r="H107" s="103"/>
      <c r="I107" s="103"/>
      <c r="J107" s="50"/>
    </row>
    <row r="108" spans="1:10" ht="15">
      <c r="A108" s="103"/>
      <c r="C108" s="103"/>
      <c r="D108" s="103"/>
      <c r="E108" s="103"/>
      <c r="F108" s="103"/>
      <c r="G108" s="103"/>
      <c r="H108" s="103"/>
      <c r="I108" s="103"/>
      <c r="J108" s="50"/>
    </row>
    <row r="109" spans="1:10" ht="15">
      <c r="A109" s="103"/>
      <c r="C109" s="103"/>
      <c r="D109" s="103"/>
      <c r="E109" s="103"/>
      <c r="F109" s="103"/>
      <c r="G109" s="103"/>
      <c r="H109" s="103"/>
      <c r="I109" s="103"/>
      <c r="J109" s="50"/>
    </row>
    <row r="110" spans="1:10" ht="15">
      <c r="A110" s="103"/>
      <c r="C110" s="103"/>
      <c r="D110" s="103"/>
      <c r="E110" s="103"/>
      <c r="F110" s="103"/>
      <c r="G110" s="103"/>
      <c r="H110" s="103"/>
      <c r="I110" s="103"/>
      <c r="J110" s="50"/>
    </row>
    <row r="111" spans="1:10" ht="15">
      <c r="A111" s="103"/>
      <c r="C111" s="103"/>
      <c r="D111" s="103"/>
      <c r="E111" s="103"/>
      <c r="F111" s="103"/>
      <c r="G111" s="103"/>
      <c r="H111" s="103"/>
      <c r="I111" s="103"/>
      <c r="J111" s="50"/>
    </row>
    <row r="112" spans="1:10" ht="15">
      <c r="A112" s="103"/>
      <c r="C112" s="103"/>
      <c r="D112" s="103"/>
      <c r="E112" s="103"/>
      <c r="F112" s="103"/>
      <c r="G112" s="103"/>
      <c r="H112" s="103"/>
      <c r="I112" s="103"/>
      <c r="J112" s="50"/>
    </row>
    <row r="113" spans="1:10" ht="15">
      <c r="A113" s="103"/>
      <c r="C113" s="103"/>
      <c r="D113" s="103"/>
      <c r="E113" s="103"/>
      <c r="F113" s="103"/>
      <c r="G113" s="103"/>
      <c r="H113" s="103"/>
      <c r="I113" s="103"/>
      <c r="J113" s="50"/>
    </row>
    <row r="114" spans="1:10" ht="15">
      <c r="A114" s="103"/>
      <c r="C114" s="103"/>
      <c r="D114" s="103"/>
      <c r="E114" s="103"/>
      <c r="F114" s="103"/>
      <c r="G114" s="103"/>
      <c r="H114" s="103"/>
      <c r="I114" s="103"/>
      <c r="J114" s="50"/>
    </row>
    <row r="115" spans="1:10" ht="15">
      <c r="A115" s="103"/>
      <c r="C115" s="103"/>
      <c r="D115" s="103"/>
      <c r="E115" s="103"/>
      <c r="F115" s="103"/>
      <c r="G115" s="103"/>
      <c r="H115" s="103"/>
      <c r="I115" s="103"/>
      <c r="J115" s="50"/>
    </row>
    <row r="116" spans="1:10" ht="15">
      <c r="A116" s="103"/>
      <c r="C116" s="103"/>
      <c r="D116" s="103"/>
      <c r="E116" s="103"/>
      <c r="F116" s="103"/>
      <c r="G116" s="103"/>
      <c r="H116" s="103"/>
      <c r="I116" s="103"/>
      <c r="J116" s="50"/>
    </row>
    <row r="117" spans="1:10" ht="15">
      <c r="A117" s="103"/>
      <c r="C117" s="103"/>
      <c r="D117" s="103"/>
      <c r="E117" s="103"/>
      <c r="F117" s="103"/>
      <c r="G117" s="103"/>
      <c r="H117" s="103"/>
      <c r="I117" s="103"/>
      <c r="J117" s="50"/>
    </row>
    <row r="118" spans="1:10" ht="15">
      <c r="A118" s="103"/>
      <c r="C118" s="103"/>
      <c r="D118" s="103"/>
      <c r="E118" s="103"/>
      <c r="F118" s="103"/>
      <c r="G118" s="103"/>
      <c r="H118" s="103"/>
      <c r="I118" s="103"/>
      <c r="J118" s="50"/>
    </row>
    <row r="119" spans="1:10" ht="15">
      <c r="A119" s="103"/>
      <c r="C119" s="103"/>
      <c r="D119" s="103"/>
      <c r="E119" s="103"/>
      <c r="F119" s="103"/>
      <c r="G119" s="103"/>
      <c r="H119" s="103"/>
      <c r="I119" s="103"/>
      <c r="J119" s="50"/>
    </row>
    <row r="120" spans="1:10" ht="15">
      <c r="A120" s="103"/>
      <c r="C120" s="103"/>
      <c r="D120" s="103"/>
      <c r="E120" s="103"/>
      <c r="F120" s="103"/>
      <c r="G120" s="103"/>
      <c r="H120" s="103"/>
      <c r="I120" s="103"/>
      <c r="J120" s="50"/>
    </row>
    <row r="121" spans="1:10" ht="15">
      <c r="A121" s="103"/>
      <c r="C121" s="103"/>
      <c r="D121" s="103"/>
      <c r="E121" s="103"/>
      <c r="F121" s="103"/>
      <c r="G121" s="103"/>
      <c r="H121" s="103"/>
      <c r="I121" s="103"/>
      <c r="J121" s="50"/>
    </row>
    <row r="122" spans="1:10" ht="15">
      <c r="A122" s="103"/>
      <c r="C122" s="103"/>
      <c r="D122" s="103"/>
      <c r="E122" s="103"/>
      <c r="F122" s="103"/>
      <c r="G122" s="103"/>
      <c r="H122" s="103"/>
      <c r="I122" s="103"/>
      <c r="J122" s="50"/>
    </row>
    <row r="123" spans="1:10" ht="15">
      <c r="A123" s="103"/>
      <c r="C123" s="103"/>
      <c r="D123" s="103"/>
      <c r="E123" s="103"/>
      <c r="F123" s="103"/>
      <c r="G123" s="103"/>
      <c r="H123" s="103"/>
      <c r="I123" s="103"/>
      <c r="J123" s="50"/>
    </row>
    <row r="124" spans="1:10" ht="15">
      <c r="A124" s="103"/>
      <c r="C124" s="103"/>
      <c r="D124" s="103"/>
      <c r="E124" s="103"/>
      <c r="F124" s="103"/>
      <c r="G124" s="103"/>
      <c r="H124" s="103"/>
      <c r="I124" s="103"/>
      <c r="J124" s="50"/>
    </row>
    <row r="125" spans="1:10" ht="15">
      <c r="A125" s="103"/>
      <c r="C125" s="103"/>
      <c r="D125" s="103"/>
      <c r="E125" s="103"/>
      <c r="F125" s="103"/>
      <c r="G125" s="103"/>
      <c r="H125" s="103"/>
      <c r="I125" s="103"/>
      <c r="J125" s="50"/>
    </row>
    <row r="126" spans="1:10" ht="15">
      <c r="A126" s="103"/>
      <c r="C126" s="103"/>
      <c r="D126" s="103"/>
      <c r="E126" s="103"/>
      <c r="F126" s="103"/>
      <c r="G126" s="103"/>
      <c r="H126" s="103"/>
      <c r="I126" s="103"/>
      <c r="J126" s="50"/>
    </row>
    <row r="127" spans="1:10" ht="15">
      <c r="A127" s="103"/>
      <c r="C127" s="103"/>
      <c r="D127" s="103"/>
      <c r="E127" s="103"/>
      <c r="F127" s="103"/>
      <c r="G127" s="103"/>
      <c r="H127" s="103"/>
      <c r="I127" s="103"/>
      <c r="J127" s="50"/>
    </row>
    <row r="128" spans="1:10" ht="15">
      <c r="A128" s="103"/>
      <c r="C128" s="103"/>
      <c r="D128" s="103"/>
      <c r="E128" s="103"/>
      <c r="F128" s="103"/>
      <c r="G128" s="103"/>
      <c r="H128" s="103"/>
      <c r="I128" s="103"/>
      <c r="J128" s="50"/>
    </row>
    <row r="129" spans="1:10" ht="15">
      <c r="A129" s="103"/>
      <c r="C129" s="103"/>
      <c r="D129" s="103"/>
      <c r="E129" s="103"/>
      <c r="F129" s="103"/>
      <c r="G129" s="103"/>
      <c r="H129" s="103"/>
      <c r="I129" s="103"/>
      <c r="J129" s="50"/>
    </row>
    <row r="130" spans="1:10" ht="15">
      <c r="A130" s="103"/>
      <c r="C130" s="103"/>
      <c r="D130" s="103"/>
      <c r="E130" s="103"/>
      <c r="F130" s="103"/>
      <c r="G130" s="103"/>
      <c r="H130" s="103"/>
      <c r="I130" s="103"/>
      <c r="J130" s="50"/>
    </row>
    <row r="131" spans="1:10" ht="15">
      <c r="A131" s="103"/>
      <c r="C131" s="103"/>
      <c r="D131" s="103"/>
      <c r="E131" s="103"/>
      <c r="F131" s="103"/>
      <c r="G131" s="103"/>
      <c r="H131" s="103"/>
      <c r="I131" s="103"/>
      <c r="J131" s="50"/>
    </row>
    <row r="132" spans="1:10" ht="15">
      <c r="A132" s="103"/>
      <c r="C132" s="103"/>
      <c r="D132" s="103"/>
      <c r="E132" s="103"/>
      <c r="F132" s="103"/>
      <c r="G132" s="103"/>
      <c r="H132" s="103"/>
      <c r="I132" s="103"/>
      <c r="J132" s="50"/>
    </row>
    <row r="133" spans="1:10" ht="15">
      <c r="A133" s="103"/>
      <c r="C133" s="103"/>
      <c r="D133" s="103"/>
      <c r="E133" s="103"/>
      <c r="F133" s="103"/>
      <c r="G133" s="103"/>
      <c r="H133" s="103"/>
      <c r="I133" s="103"/>
      <c r="J133" s="50"/>
    </row>
    <row r="134" spans="1:10" ht="15">
      <c r="A134" s="103"/>
      <c r="C134" s="103"/>
      <c r="D134" s="103"/>
      <c r="E134" s="103"/>
      <c r="F134" s="103"/>
      <c r="G134" s="103"/>
      <c r="H134" s="103"/>
      <c r="I134" s="103"/>
      <c r="J134" s="50"/>
    </row>
    <row r="135" spans="1:10" ht="15">
      <c r="A135" s="103"/>
      <c r="C135" s="103"/>
      <c r="D135" s="103"/>
      <c r="E135" s="103"/>
      <c r="F135" s="103"/>
      <c r="G135" s="103"/>
      <c r="H135" s="103"/>
      <c r="I135" s="103"/>
      <c r="J135" s="50"/>
    </row>
    <row r="136" spans="1:10" ht="15">
      <c r="A136" s="103"/>
      <c r="C136" s="103"/>
      <c r="D136" s="103"/>
      <c r="E136" s="103"/>
      <c r="F136" s="103"/>
      <c r="G136" s="103"/>
      <c r="H136" s="103"/>
      <c r="I136" s="103"/>
      <c r="J136" s="50"/>
    </row>
    <row r="137" spans="1:10" ht="15">
      <c r="A137" s="103"/>
      <c r="C137" s="103"/>
      <c r="D137" s="103"/>
      <c r="E137" s="103"/>
      <c r="F137" s="103"/>
      <c r="G137" s="103"/>
      <c r="H137" s="103"/>
      <c r="I137" s="103"/>
      <c r="J137" s="50"/>
    </row>
    <row r="138" spans="1:10" ht="15">
      <c r="A138" s="103"/>
      <c r="C138" s="103"/>
      <c r="D138" s="103"/>
      <c r="E138" s="103"/>
      <c r="F138" s="103"/>
      <c r="G138" s="103"/>
      <c r="H138" s="103"/>
      <c r="I138" s="103"/>
      <c r="J138" s="50"/>
    </row>
    <row r="139" spans="1:10" ht="15">
      <c r="A139" s="103"/>
      <c r="C139" s="103"/>
      <c r="D139" s="103"/>
      <c r="E139" s="103"/>
      <c r="F139" s="103"/>
      <c r="G139" s="103"/>
      <c r="H139" s="103"/>
      <c r="I139" s="103"/>
      <c r="J139" s="50"/>
    </row>
    <row r="140" spans="1:10" ht="15">
      <c r="A140" s="103"/>
      <c r="C140" s="103"/>
      <c r="D140" s="103"/>
      <c r="E140" s="103"/>
      <c r="F140" s="103"/>
      <c r="G140" s="103"/>
      <c r="H140" s="103"/>
      <c r="I140" s="103"/>
      <c r="J140" s="50"/>
    </row>
    <row r="141" spans="1:10" ht="15">
      <c r="A141" s="103"/>
      <c r="C141" s="103"/>
      <c r="D141" s="103"/>
      <c r="E141" s="103"/>
      <c r="F141" s="103"/>
      <c r="G141" s="103"/>
      <c r="H141" s="103"/>
      <c r="I141" s="103"/>
      <c r="J141" s="50"/>
    </row>
    <row r="142" spans="1:10" ht="15">
      <c r="A142" s="103"/>
      <c r="C142" s="103"/>
      <c r="D142" s="103"/>
      <c r="E142" s="103"/>
      <c r="F142" s="103"/>
      <c r="G142" s="103"/>
      <c r="H142" s="103"/>
      <c r="I142" s="103"/>
      <c r="J142" s="50"/>
    </row>
    <row r="143" spans="1:10" ht="15">
      <c r="A143" s="103"/>
      <c r="C143" s="103"/>
      <c r="D143" s="103"/>
      <c r="E143" s="103"/>
      <c r="F143" s="103"/>
      <c r="G143" s="103"/>
      <c r="H143" s="103"/>
      <c r="I143" s="103"/>
      <c r="J143" s="50"/>
    </row>
    <row r="144" spans="1:10" ht="15">
      <c r="A144" s="103"/>
      <c r="C144" s="103"/>
      <c r="D144" s="103"/>
      <c r="E144" s="103"/>
      <c r="F144" s="103"/>
      <c r="G144" s="103"/>
      <c r="H144" s="103"/>
      <c r="I144" s="103"/>
      <c r="J144" s="50"/>
    </row>
    <row r="145" spans="1:10" ht="15">
      <c r="A145" s="103"/>
      <c r="C145" s="103"/>
      <c r="D145" s="103"/>
      <c r="E145" s="103"/>
      <c r="F145" s="103"/>
      <c r="G145" s="103"/>
      <c r="H145" s="103"/>
      <c r="I145" s="103"/>
      <c r="J145" s="50"/>
    </row>
    <row r="146" spans="1:10" ht="15">
      <c r="A146" s="103"/>
      <c r="C146" s="103"/>
      <c r="D146" s="103"/>
      <c r="E146" s="103"/>
      <c r="F146" s="103"/>
      <c r="G146" s="103"/>
      <c r="H146" s="103"/>
      <c r="I146" s="103"/>
      <c r="J146" s="50"/>
    </row>
    <row r="147" spans="1:10" ht="15">
      <c r="A147" s="103"/>
      <c r="C147" s="103"/>
      <c r="D147" s="103"/>
      <c r="E147" s="103"/>
      <c r="F147" s="103"/>
      <c r="G147" s="103"/>
      <c r="H147" s="103"/>
      <c r="I147" s="103"/>
      <c r="J147" s="50"/>
    </row>
    <row r="148" spans="1:10" ht="15">
      <c r="A148" s="103"/>
      <c r="C148" s="103"/>
      <c r="D148" s="103"/>
      <c r="E148" s="103"/>
      <c r="F148" s="103"/>
      <c r="G148" s="103"/>
      <c r="H148" s="103"/>
      <c r="I148" s="103"/>
      <c r="J148" s="50"/>
    </row>
    <row r="149" spans="1:10" ht="15">
      <c r="A149" s="103"/>
      <c r="C149" s="103"/>
      <c r="D149" s="103"/>
      <c r="E149" s="103"/>
      <c r="F149" s="103"/>
      <c r="G149" s="103"/>
      <c r="H149" s="103"/>
      <c r="I149" s="103"/>
      <c r="J149" s="50"/>
    </row>
    <row r="150" spans="1:10" ht="15">
      <c r="A150" s="103"/>
      <c r="C150" s="103"/>
      <c r="D150" s="103"/>
      <c r="E150" s="103"/>
      <c r="F150" s="103"/>
      <c r="G150" s="103"/>
      <c r="H150" s="103"/>
      <c r="I150" s="103"/>
      <c r="J150" s="50"/>
    </row>
    <row r="151" spans="1:10" ht="15">
      <c r="A151" s="103"/>
      <c r="C151" s="103"/>
      <c r="D151" s="103"/>
      <c r="E151" s="103"/>
      <c r="F151" s="103"/>
      <c r="G151" s="103"/>
      <c r="H151" s="103"/>
      <c r="I151" s="103"/>
      <c r="J151" s="50"/>
    </row>
    <row r="152" spans="1:10" ht="15">
      <c r="A152" s="103"/>
      <c r="C152" s="103"/>
      <c r="D152" s="103"/>
      <c r="E152" s="103"/>
      <c r="F152" s="103"/>
      <c r="G152" s="103"/>
      <c r="H152" s="103"/>
      <c r="I152" s="103"/>
      <c r="J152" s="50"/>
    </row>
    <row r="153" spans="1:10" ht="15">
      <c r="A153" s="103"/>
      <c r="C153" s="103"/>
      <c r="D153" s="103"/>
      <c r="E153" s="103"/>
      <c r="F153" s="103"/>
      <c r="G153" s="103"/>
      <c r="H153" s="103"/>
      <c r="I153" s="103"/>
      <c r="J153" s="50"/>
    </row>
    <row r="154" spans="1:10" ht="15">
      <c r="A154" s="103"/>
      <c r="C154" s="103"/>
      <c r="D154" s="103"/>
      <c r="E154" s="103"/>
      <c r="F154" s="103"/>
      <c r="G154" s="103"/>
      <c r="H154" s="103"/>
      <c r="I154" s="103"/>
      <c r="J154" s="50"/>
    </row>
    <row r="155" spans="1:10" ht="15">
      <c r="A155" s="103"/>
      <c r="C155" s="103"/>
      <c r="D155" s="103"/>
      <c r="E155" s="103"/>
      <c r="F155" s="103"/>
      <c r="G155" s="103"/>
      <c r="H155" s="103"/>
      <c r="I155" s="103"/>
      <c r="J155" s="50"/>
    </row>
    <row r="156" spans="1:10" ht="15">
      <c r="A156" s="103"/>
      <c r="C156" s="103"/>
      <c r="D156" s="103"/>
      <c r="E156" s="103"/>
      <c r="F156" s="103"/>
      <c r="G156" s="103"/>
      <c r="H156" s="103"/>
      <c r="I156" s="103"/>
      <c r="J156" s="50"/>
    </row>
    <row r="157" spans="1:10" ht="15">
      <c r="A157" s="103"/>
      <c r="C157" s="103"/>
      <c r="D157" s="103"/>
      <c r="E157" s="103"/>
      <c r="F157" s="103"/>
      <c r="G157" s="103"/>
      <c r="H157" s="103"/>
      <c r="I157" s="103"/>
      <c r="J157" s="50"/>
    </row>
    <row r="158" spans="1:10" ht="15">
      <c r="A158" s="103"/>
      <c r="C158" s="103"/>
      <c r="D158" s="103"/>
      <c r="E158" s="103"/>
      <c r="F158" s="103"/>
      <c r="G158" s="103"/>
      <c r="H158" s="103"/>
      <c r="I158" s="103"/>
      <c r="J158" s="50"/>
    </row>
    <row r="159" spans="1:10" ht="15">
      <c r="A159" s="103"/>
      <c r="C159" s="103"/>
      <c r="D159" s="103"/>
      <c r="E159" s="103"/>
      <c r="F159" s="103"/>
      <c r="G159" s="103"/>
      <c r="H159" s="103"/>
      <c r="I159" s="103"/>
      <c r="J159" s="50"/>
    </row>
    <row r="160" spans="1:10" ht="15">
      <c r="A160" s="103"/>
      <c r="C160" s="103"/>
      <c r="D160" s="103"/>
      <c r="E160" s="103"/>
      <c r="F160" s="103"/>
      <c r="G160" s="103"/>
      <c r="H160" s="103"/>
      <c r="I160" s="103"/>
      <c r="J160" s="50"/>
    </row>
    <row r="161" spans="1:10" ht="15">
      <c r="A161" s="103"/>
      <c r="C161" s="103"/>
      <c r="D161" s="103"/>
      <c r="E161" s="103"/>
      <c r="F161" s="103"/>
      <c r="G161" s="103"/>
      <c r="H161" s="103"/>
      <c r="I161" s="103"/>
      <c r="J161" s="50"/>
    </row>
    <row r="162" spans="1:10" ht="15">
      <c r="A162" s="103"/>
      <c r="C162" s="103"/>
      <c r="D162" s="103"/>
      <c r="E162" s="103"/>
      <c r="F162" s="103"/>
      <c r="G162" s="103"/>
      <c r="H162" s="103"/>
      <c r="I162" s="103"/>
      <c r="J162" s="50"/>
    </row>
    <row r="163" spans="1:10" ht="15">
      <c r="A163" s="103"/>
      <c r="C163" s="103"/>
      <c r="D163" s="103"/>
      <c r="E163" s="103"/>
      <c r="F163" s="103"/>
      <c r="G163" s="103"/>
      <c r="H163" s="103"/>
      <c r="I163" s="103"/>
      <c r="J163" s="50"/>
    </row>
    <row r="164" spans="1:10" ht="15">
      <c r="A164" s="103"/>
      <c r="C164" s="103"/>
      <c r="D164" s="103"/>
      <c r="E164" s="103"/>
      <c r="F164" s="103"/>
      <c r="G164" s="103"/>
      <c r="H164" s="103"/>
      <c r="I164" s="103"/>
      <c r="J164" s="50"/>
    </row>
    <row r="165" spans="1:10" ht="15">
      <c r="A165" s="103"/>
      <c r="C165" s="103"/>
      <c r="D165" s="103"/>
      <c r="E165" s="103"/>
      <c r="F165" s="103"/>
      <c r="G165" s="103"/>
      <c r="H165" s="103"/>
      <c r="I165" s="103"/>
      <c r="J165" s="50"/>
    </row>
    <row r="166" spans="1:10" ht="15">
      <c r="A166" s="103"/>
      <c r="C166" s="103"/>
      <c r="D166" s="103"/>
      <c r="E166" s="103"/>
      <c r="F166" s="103"/>
      <c r="G166" s="103"/>
      <c r="H166" s="103"/>
      <c r="I166" s="103"/>
      <c r="J166" s="50"/>
    </row>
    <row r="167" spans="1:10" ht="15">
      <c r="A167" s="103"/>
      <c r="C167" s="103"/>
      <c r="D167" s="103"/>
      <c r="E167" s="103"/>
      <c r="F167" s="103"/>
      <c r="G167" s="103"/>
      <c r="H167" s="103"/>
      <c r="I167" s="103"/>
      <c r="J167" s="50"/>
    </row>
    <row r="168" spans="1:10" ht="15">
      <c r="A168" s="103"/>
      <c r="C168" s="103"/>
      <c r="D168" s="103"/>
      <c r="E168" s="103"/>
      <c r="F168" s="103"/>
      <c r="G168" s="103"/>
      <c r="H168" s="103"/>
      <c r="I168" s="103"/>
      <c r="J168" s="50"/>
    </row>
    <row r="169" spans="1:10" ht="15">
      <c r="A169" s="103"/>
      <c r="C169" s="103"/>
      <c r="D169" s="103"/>
      <c r="E169" s="103"/>
      <c r="F169" s="103"/>
      <c r="G169" s="103"/>
      <c r="H169" s="103"/>
      <c r="I169" s="103"/>
      <c r="J169" s="50"/>
    </row>
    <row r="170" spans="1:10" ht="15">
      <c r="A170" s="103"/>
      <c r="C170" s="103"/>
      <c r="D170" s="103"/>
      <c r="E170" s="103"/>
      <c r="F170" s="103"/>
      <c r="G170" s="103"/>
      <c r="H170" s="103"/>
      <c r="I170" s="103"/>
      <c r="J170" s="50"/>
    </row>
    <row r="171" spans="1:10" ht="15">
      <c r="A171" s="103"/>
      <c r="C171" s="103"/>
      <c r="D171" s="103"/>
      <c r="E171" s="103"/>
      <c r="F171" s="103"/>
      <c r="G171" s="103"/>
      <c r="H171" s="103"/>
      <c r="I171" s="103"/>
      <c r="J171" s="50"/>
    </row>
    <row r="172" spans="1:10" ht="15">
      <c r="A172" s="103"/>
      <c r="C172" s="103"/>
      <c r="D172" s="103"/>
      <c r="E172" s="103"/>
      <c r="F172" s="103"/>
      <c r="G172" s="103"/>
      <c r="H172" s="103"/>
      <c r="I172" s="103"/>
      <c r="J172" s="50"/>
    </row>
    <row r="173" spans="1:10" ht="15">
      <c r="A173" s="103"/>
      <c r="C173" s="103"/>
      <c r="D173" s="103"/>
      <c r="E173" s="103"/>
      <c r="F173" s="103"/>
      <c r="G173" s="103"/>
      <c r="H173" s="103"/>
      <c r="I173" s="103"/>
      <c r="J173" s="50"/>
    </row>
    <row r="174" spans="1:10" ht="15">
      <c r="A174" s="103"/>
      <c r="C174" s="103"/>
      <c r="D174" s="103"/>
      <c r="E174" s="103"/>
      <c r="F174" s="103"/>
      <c r="G174" s="103"/>
      <c r="H174" s="103"/>
      <c r="I174" s="103"/>
      <c r="J174" s="50"/>
    </row>
    <row r="175" spans="1:10" ht="15">
      <c r="A175" s="103"/>
      <c r="C175" s="103"/>
      <c r="D175" s="103"/>
      <c r="E175" s="103"/>
      <c r="F175" s="103"/>
      <c r="G175" s="103"/>
      <c r="H175" s="103"/>
      <c r="I175" s="103"/>
      <c r="J175" s="50"/>
    </row>
    <row r="176" spans="1:10" ht="15">
      <c r="A176" s="103"/>
      <c r="C176" s="103"/>
      <c r="D176" s="103"/>
      <c r="E176" s="103"/>
      <c r="F176" s="103"/>
      <c r="G176" s="103"/>
      <c r="H176" s="103"/>
      <c r="I176" s="103"/>
      <c r="J176" s="50"/>
    </row>
    <row r="177" spans="1:10" ht="15">
      <c r="A177" s="103"/>
      <c r="C177" s="103"/>
      <c r="D177" s="103"/>
      <c r="E177" s="103"/>
      <c r="F177" s="103"/>
      <c r="G177" s="103"/>
      <c r="H177" s="103"/>
      <c r="I177" s="103"/>
      <c r="J177" s="50"/>
    </row>
    <row r="178" spans="1:10" ht="15">
      <c r="A178" s="103"/>
      <c r="C178" s="103"/>
      <c r="D178" s="103"/>
      <c r="E178" s="103"/>
      <c r="F178" s="103"/>
      <c r="G178" s="103"/>
      <c r="H178" s="103"/>
      <c r="I178" s="103"/>
      <c r="J178" s="50"/>
    </row>
    <row r="179" spans="1:10" ht="15">
      <c r="A179" s="103"/>
      <c r="C179" s="103"/>
      <c r="D179" s="103"/>
      <c r="E179" s="103"/>
      <c r="F179" s="103"/>
      <c r="G179" s="103"/>
      <c r="H179" s="103"/>
      <c r="I179" s="103"/>
      <c r="J179" s="50"/>
    </row>
    <row r="180" spans="1:10" ht="15">
      <c r="A180" s="103"/>
      <c r="C180" s="103"/>
      <c r="D180" s="103"/>
      <c r="E180" s="103"/>
      <c r="F180" s="103"/>
      <c r="G180" s="103"/>
      <c r="H180" s="103"/>
      <c r="I180" s="103"/>
      <c r="J180" s="50"/>
    </row>
    <row r="181" spans="1:10" ht="15">
      <c r="A181" s="103"/>
      <c r="C181" s="103"/>
      <c r="D181" s="103"/>
      <c r="E181" s="103"/>
      <c r="F181" s="103"/>
      <c r="G181" s="103"/>
      <c r="H181" s="103"/>
      <c r="I181" s="103"/>
      <c r="J181" s="50"/>
    </row>
    <row r="182" spans="1:10" ht="15">
      <c r="A182" s="103"/>
      <c r="C182" s="103"/>
      <c r="D182" s="103"/>
      <c r="E182" s="103"/>
      <c r="F182" s="103"/>
      <c r="G182" s="103"/>
      <c r="H182" s="103"/>
      <c r="I182" s="103"/>
      <c r="J182" s="50"/>
    </row>
    <row r="183" spans="1:10" ht="15">
      <c r="A183" s="103"/>
      <c r="C183" s="103"/>
      <c r="D183" s="103"/>
      <c r="E183" s="103"/>
      <c r="F183" s="103"/>
      <c r="G183" s="103"/>
      <c r="H183" s="103"/>
      <c r="I183" s="103"/>
      <c r="J183" s="50"/>
    </row>
    <row r="184" spans="1:10" ht="15">
      <c r="A184" s="103"/>
      <c r="C184" s="103"/>
      <c r="D184" s="103"/>
      <c r="E184" s="103"/>
      <c r="F184" s="103"/>
      <c r="G184" s="103"/>
      <c r="H184" s="103"/>
      <c r="I184" s="103"/>
      <c r="J184" s="50"/>
    </row>
    <row r="185" spans="1:10" ht="15">
      <c r="A185" s="103"/>
      <c r="C185" s="103"/>
      <c r="D185" s="103"/>
      <c r="E185" s="103"/>
      <c r="F185" s="103"/>
      <c r="G185" s="103"/>
      <c r="H185" s="103"/>
      <c r="I185" s="103"/>
      <c r="J185" s="50"/>
    </row>
    <row r="186" spans="1:10" ht="15">
      <c r="A186" s="103"/>
      <c r="C186" s="103"/>
      <c r="D186" s="103"/>
      <c r="E186" s="103"/>
      <c r="F186" s="103"/>
      <c r="G186" s="103"/>
      <c r="H186" s="103"/>
      <c r="I186" s="103"/>
      <c r="J186" s="50"/>
    </row>
    <row r="187" spans="1:10" ht="15">
      <c r="A187" s="103"/>
      <c r="C187" s="103"/>
      <c r="D187" s="103"/>
      <c r="E187" s="103"/>
      <c r="F187" s="103"/>
      <c r="G187" s="103"/>
      <c r="H187" s="103"/>
      <c r="I187" s="103"/>
      <c r="J187" s="50"/>
    </row>
    <row r="188" spans="1:10" ht="15">
      <c r="A188" s="103"/>
      <c r="C188" s="103"/>
      <c r="D188" s="103"/>
      <c r="E188" s="103"/>
      <c r="F188" s="103"/>
      <c r="G188" s="103"/>
      <c r="H188" s="103"/>
      <c r="I188" s="103"/>
      <c r="J188" s="50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4" bestFit="1" customWidth="1"/>
    <col min="2" max="2" width="11.28125" style="324" bestFit="1" customWidth="1"/>
    <col min="3" max="3" width="11.00390625" style="324" bestFit="1" customWidth="1"/>
    <col min="4" max="4" width="16.00390625" style="324" bestFit="1" customWidth="1"/>
    <col min="5" max="5" width="55.140625" style="324" bestFit="1" customWidth="1"/>
    <col min="6" max="6" width="31.28125" style="324" bestFit="1" customWidth="1"/>
    <col min="7" max="7" width="22.28125" style="325" customWidth="1"/>
    <col min="8" max="16384" width="9.140625" style="324" customWidth="1"/>
  </cols>
  <sheetData>
    <row r="1" spans="1:7" ht="15.75">
      <c r="A1" s="337" t="s">
        <v>749</v>
      </c>
      <c r="B1" s="338" t="s">
        <v>750</v>
      </c>
      <c r="C1" s="338" t="s">
        <v>748</v>
      </c>
      <c r="D1" s="338" t="s">
        <v>201</v>
      </c>
      <c r="E1" s="338" t="s">
        <v>751</v>
      </c>
      <c r="F1" s="338" t="s">
        <v>752</v>
      </c>
      <c r="G1" s="339" t="s">
        <v>71</v>
      </c>
    </row>
    <row r="2" spans="1:7" ht="15.75">
      <c r="A2" s="169"/>
      <c r="B2" s="170"/>
      <c r="C2" s="170"/>
      <c r="D2" s="171"/>
      <c r="E2" s="171" t="s">
        <v>884</v>
      </c>
      <c r="F2" s="171"/>
      <c r="G2" s="172"/>
    </row>
    <row r="3" spans="1:7" ht="15.75">
      <c r="A3" s="173" t="str">
        <f aca="true" t="shared" si="0" ref="A3:A34">dfName</f>
        <v>Expat Hungary BUX UCITS ETF</v>
      </c>
      <c r="B3" s="174" t="str">
        <f aca="true" t="shared" si="1" ref="B3:B34">dfRG</f>
        <v>04029</v>
      </c>
      <c r="C3" s="175">
        <f aca="true" t="shared" si="2" ref="C3:C34">EndDate</f>
        <v>44561</v>
      </c>
      <c r="D3" s="176"/>
      <c r="E3" s="177" t="s">
        <v>7</v>
      </c>
      <c r="F3" s="174" t="s">
        <v>753</v>
      </c>
      <c r="G3" s="178">
        <f>'1-SB'!C10</f>
        <v>0</v>
      </c>
    </row>
    <row r="4" spans="1:7" ht="15.75">
      <c r="A4" s="173" t="str">
        <f t="shared" si="0"/>
        <v>Expat Hungary BUX UCITS ETF</v>
      </c>
      <c r="B4" s="174" t="str">
        <f t="shared" si="1"/>
        <v>04029</v>
      </c>
      <c r="C4" s="175">
        <f t="shared" si="2"/>
        <v>44561</v>
      </c>
      <c r="D4" s="179"/>
      <c r="E4" s="180" t="s">
        <v>875</v>
      </c>
      <c r="F4" s="174" t="s">
        <v>753</v>
      </c>
      <c r="G4" s="178">
        <f>'1-SB'!C11</f>
        <v>0</v>
      </c>
    </row>
    <row r="5" spans="1:7" ht="15.75">
      <c r="A5" s="173" t="str">
        <f t="shared" si="0"/>
        <v>Expat Hungary BUX UCITS ETF</v>
      </c>
      <c r="B5" s="174" t="str">
        <f t="shared" si="1"/>
        <v>04029</v>
      </c>
      <c r="C5" s="175">
        <f t="shared" si="2"/>
        <v>44561</v>
      </c>
      <c r="D5" s="181" t="s">
        <v>143</v>
      </c>
      <c r="E5" s="182" t="s">
        <v>115</v>
      </c>
      <c r="F5" s="174" t="s">
        <v>753</v>
      </c>
      <c r="G5" s="178">
        <f>'1-SB'!C12</f>
        <v>0</v>
      </c>
    </row>
    <row r="6" spans="1:7" ht="15.75">
      <c r="A6" s="173" t="str">
        <f t="shared" si="0"/>
        <v>Expat Hungary BUX UCITS ETF</v>
      </c>
      <c r="B6" s="174" t="str">
        <f t="shared" si="1"/>
        <v>04029</v>
      </c>
      <c r="C6" s="175">
        <f t="shared" si="2"/>
        <v>44561</v>
      </c>
      <c r="D6" s="183" t="s">
        <v>144</v>
      </c>
      <c r="E6" s="184" t="s">
        <v>73</v>
      </c>
      <c r="F6" s="174" t="s">
        <v>753</v>
      </c>
      <c r="G6" s="178">
        <f>'1-SB'!C13</f>
        <v>0</v>
      </c>
    </row>
    <row r="7" spans="1:7" ht="15.75">
      <c r="A7" s="173" t="str">
        <f t="shared" si="0"/>
        <v>Expat Hungary BUX UCITS ETF</v>
      </c>
      <c r="B7" s="174" t="str">
        <f t="shared" si="1"/>
        <v>04029</v>
      </c>
      <c r="C7" s="175">
        <f t="shared" si="2"/>
        <v>44561</v>
      </c>
      <c r="D7" s="181" t="s">
        <v>145</v>
      </c>
      <c r="E7" s="184" t="s">
        <v>81</v>
      </c>
      <c r="F7" s="174" t="s">
        <v>753</v>
      </c>
      <c r="G7" s="178">
        <f>'1-SB'!C14</f>
        <v>0</v>
      </c>
    </row>
    <row r="8" spans="1:7" ht="15.75">
      <c r="A8" s="173" t="str">
        <f t="shared" si="0"/>
        <v>Expat Hungary BUX UCITS ETF</v>
      </c>
      <c r="B8" s="174" t="str">
        <f t="shared" si="1"/>
        <v>04029</v>
      </c>
      <c r="C8" s="175">
        <f t="shared" si="2"/>
        <v>44561</v>
      </c>
      <c r="D8" s="181" t="s">
        <v>146</v>
      </c>
      <c r="E8" s="182" t="s">
        <v>106</v>
      </c>
      <c r="F8" s="174" t="s">
        <v>753</v>
      </c>
      <c r="G8" s="178">
        <f>'1-SB'!C15</f>
        <v>0</v>
      </c>
    </row>
    <row r="9" spans="1:7" ht="15.75">
      <c r="A9" s="173" t="str">
        <f t="shared" si="0"/>
        <v>Expat Hungary BUX UCITS ETF</v>
      </c>
      <c r="B9" s="174" t="str">
        <f t="shared" si="1"/>
        <v>04029</v>
      </c>
      <c r="C9" s="175">
        <f t="shared" si="2"/>
        <v>44561</v>
      </c>
      <c r="D9" s="179" t="s">
        <v>147</v>
      </c>
      <c r="E9" s="185" t="s">
        <v>11</v>
      </c>
      <c r="F9" s="174" t="s">
        <v>753</v>
      </c>
      <c r="G9" s="178">
        <f>'1-SB'!C16</f>
        <v>0</v>
      </c>
    </row>
    <row r="10" spans="1:7" ht="15.75">
      <c r="A10" s="173" t="str">
        <f t="shared" si="0"/>
        <v>Expat Hungary BUX UCITS ETF</v>
      </c>
      <c r="B10" s="174" t="str">
        <f t="shared" si="1"/>
        <v>04029</v>
      </c>
      <c r="C10" s="175">
        <f t="shared" si="2"/>
        <v>44561</v>
      </c>
      <c r="D10" s="179" t="s">
        <v>148</v>
      </c>
      <c r="E10" s="180" t="s">
        <v>876</v>
      </c>
      <c r="F10" s="174" t="s">
        <v>753</v>
      </c>
      <c r="G10" s="178">
        <f>'1-SB'!C17</f>
        <v>0</v>
      </c>
    </row>
    <row r="11" spans="1:7" ht="15.75">
      <c r="A11" s="173" t="str">
        <f t="shared" si="0"/>
        <v>Expat Hungary BUX UCITS ETF</v>
      </c>
      <c r="B11" s="174" t="str">
        <f t="shared" si="1"/>
        <v>04029</v>
      </c>
      <c r="C11" s="175">
        <f t="shared" si="2"/>
        <v>44561</v>
      </c>
      <c r="D11" s="179" t="s">
        <v>149</v>
      </c>
      <c r="E11" s="185" t="s">
        <v>30</v>
      </c>
      <c r="F11" s="174" t="s">
        <v>753</v>
      </c>
      <c r="G11" s="178">
        <f>'1-SB'!C18</f>
        <v>0</v>
      </c>
    </row>
    <row r="12" spans="1:7" ht="15.75">
      <c r="A12" s="173" t="str">
        <f t="shared" si="0"/>
        <v>Expat Hungary BUX UCITS ETF</v>
      </c>
      <c r="B12" s="174" t="str">
        <f t="shared" si="1"/>
        <v>04029</v>
      </c>
      <c r="C12" s="175">
        <f t="shared" si="2"/>
        <v>44561</v>
      </c>
      <c r="D12" s="186"/>
      <c r="E12" s="187" t="s">
        <v>32</v>
      </c>
      <c r="F12" s="174" t="s">
        <v>753</v>
      </c>
      <c r="G12" s="178">
        <f>'1-SB'!C19</f>
        <v>0</v>
      </c>
    </row>
    <row r="13" spans="1:7" ht="15.75">
      <c r="A13" s="173" t="str">
        <f t="shared" si="0"/>
        <v>Expat Hungary BUX UCITS ETF</v>
      </c>
      <c r="B13" s="174" t="str">
        <f t="shared" si="1"/>
        <v>04029</v>
      </c>
      <c r="C13" s="175">
        <f t="shared" si="2"/>
        <v>44561</v>
      </c>
      <c r="D13" s="186"/>
      <c r="E13" s="187" t="s">
        <v>877</v>
      </c>
      <c r="F13" s="174" t="s">
        <v>753</v>
      </c>
      <c r="G13" s="178">
        <f>'1-SB'!C20</f>
        <v>0</v>
      </c>
    </row>
    <row r="14" spans="1:7" ht="15.75">
      <c r="A14" s="173" t="str">
        <f t="shared" si="0"/>
        <v>Expat Hungary BUX UCITS ETF</v>
      </c>
      <c r="B14" s="174" t="str">
        <f t="shared" si="1"/>
        <v>04029</v>
      </c>
      <c r="C14" s="175">
        <f t="shared" si="2"/>
        <v>44561</v>
      </c>
      <c r="D14" s="188" t="s">
        <v>150</v>
      </c>
      <c r="E14" s="189" t="s">
        <v>8</v>
      </c>
      <c r="F14" s="174" t="s">
        <v>753</v>
      </c>
      <c r="G14" s="178">
        <f>'1-SB'!C21</f>
        <v>0</v>
      </c>
    </row>
    <row r="15" spans="1:7" ht="15.75">
      <c r="A15" s="173" t="str">
        <f t="shared" si="0"/>
        <v>Expat Hungary BUX UCITS ETF</v>
      </c>
      <c r="B15" s="174" t="str">
        <f t="shared" si="1"/>
        <v>04029</v>
      </c>
      <c r="C15" s="175">
        <f t="shared" si="2"/>
        <v>44561</v>
      </c>
      <c r="D15" s="188" t="s">
        <v>151</v>
      </c>
      <c r="E15" s="189" t="s">
        <v>9</v>
      </c>
      <c r="F15" s="174" t="s">
        <v>753</v>
      </c>
      <c r="G15" s="178">
        <f>'1-SB'!C22</f>
        <v>45987</v>
      </c>
    </row>
    <row r="16" spans="1:7" ht="15.75">
      <c r="A16" s="173" t="str">
        <f t="shared" si="0"/>
        <v>Expat Hungary BUX UCITS ETF</v>
      </c>
      <c r="B16" s="174" t="str">
        <f t="shared" si="1"/>
        <v>04029</v>
      </c>
      <c r="C16" s="175">
        <f t="shared" si="2"/>
        <v>44561</v>
      </c>
      <c r="D16" s="188" t="s">
        <v>152</v>
      </c>
      <c r="E16" s="189" t="s">
        <v>138</v>
      </c>
      <c r="F16" s="174" t="s">
        <v>753</v>
      </c>
      <c r="G16" s="178">
        <f>'1-SB'!C23</f>
        <v>0</v>
      </c>
    </row>
    <row r="17" spans="1:7" ht="15.75">
      <c r="A17" s="173" t="str">
        <f t="shared" si="0"/>
        <v>Expat Hungary BUX UCITS ETF</v>
      </c>
      <c r="B17" s="174" t="str">
        <f t="shared" si="1"/>
        <v>04029</v>
      </c>
      <c r="C17" s="175">
        <f t="shared" si="2"/>
        <v>44561</v>
      </c>
      <c r="D17" s="188" t="s">
        <v>153</v>
      </c>
      <c r="E17" s="189" t="s">
        <v>105</v>
      </c>
      <c r="F17" s="174" t="s">
        <v>753</v>
      </c>
      <c r="G17" s="178">
        <f>'1-SB'!C24</f>
        <v>0</v>
      </c>
    </row>
    <row r="18" spans="1:7" ht="15.75">
      <c r="A18" s="173" t="str">
        <f t="shared" si="0"/>
        <v>Expat Hungary BUX UCITS ETF</v>
      </c>
      <c r="B18" s="174" t="str">
        <f t="shared" si="1"/>
        <v>04029</v>
      </c>
      <c r="C18" s="175">
        <f t="shared" si="2"/>
        <v>44561</v>
      </c>
      <c r="D18" s="186" t="s">
        <v>154</v>
      </c>
      <c r="E18" s="190" t="s">
        <v>11</v>
      </c>
      <c r="F18" s="174" t="s">
        <v>753</v>
      </c>
      <c r="G18" s="178">
        <f>'1-SB'!C25</f>
        <v>45987</v>
      </c>
    </row>
    <row r="19" spans="1:7" ht="15.75">
      <c r="A19" s="173" t="str">
        <f t="shared" si="0"/>
        <v>Expat Hungary BUX UCITS ETF</v>
      </c>
      <c r="B19" s="174" t="str">
        <f t="shared" si="1"/>
        <v>04029</v>
      </c>
      <c r="C19" s="175">
        <f t="shared" si="2"/>
        <v>44561</v>
      </c>
      <c r="D19" s="186"/>
      <c r="E19" s="187" t="s">
        <v>881</v>
      </c>
      <c r="F19" s="174" t="s">
        <v>753</v>
      </c>
      <c r="G19" s="178">
        <f>'1-SB'!C26</f>
        <v>0</v>
      </c>
    </row>
    <row r="20" spans="1:7" ht="15.75">
      <c r="A20" s="173" t="str">
        <f t="shared" si="0"/>
        <v>Expat Hungary BUX UCITS ETF</v>
      </c>
      <c r="B20" s="174" t="str">
        <f t="shared" si="1"/>
        <v>04029</v>
      </c>
      <c r="C20" s="175">
        <f t="shared" si="2"/>
        <v>44561</v>
      </c>
      <c r="D20" s="188" t="s">
        <v>155</v>
      </c>
      <c r="E20" s="189" t="s">
        <v>115</v>
      </c>
      <c r="F20" s="174" t="s">
        <v>753</v>
      </c>
      <c r="G20" s="178">
        <f>'1-SB'!C27</f>
        <v>227884</v>
      </c>
    </row>
    <row r="21" spans="1:7" ht="15.75">
      <c r="A21" s="173" t="str">
        <f t="shared" si="0"/>
        <v>Expat Hungary BUX UCITS ETF</v>
      </c>
      <c r="B21" s="174" t="str">
        <f t="shared" si="1"/>
        <v>04029</v>
      </c>
      <c r="C21" s="175">
        <f t="shared" si="2"/>
        <v>44561</v>
      </c>
      <c r="D21" s="188" t="s">
        <v>156</v>
      </c>
      <c r="E21" s="191" t="s">
        <v>73</v>
      </c>
      <c r="F21" s="174" t="s">
        <v>753</v>
      </c>
      <c r="G21" s="178">
        <f>'1-SB'!C28</f>
        <v>227884</v>
      </c>
    </row>
    <row r="22" spans="1:7" ht="15.75">
      <c r="A22" s="173" t="str">
        <f t="shared" si="0"/>
        <v>Expat Hungary BUX UCITS ETF</v>
      </c>
      <c r="B22" s="174" t="str">
        <f t="shared" si="1"/>
        <v>04029</v>
      </c>
      <c r="C22" s="175">
        <f t="shared" si="2"/>
        <v>44561</v>
      </c>
      <c r="D22" s="188" t="s">
        <v>157</v>
      </c>
      <c r="E22" s="191" t="s">
        <v>88</v>
      </c>
      <c r="F22" s="174" t="s">
        <v>753</v>
      </c>
      <c r="G22" s="178">
        <f>'1-SB'!C29</f>
        <v>0</v>
      </c>
    </row>
    <row r="23" spans="1:7" ht="15.75">
      <c r="A23" s="173" t="str">
        <f t="shared" si="0"/>
        <v>Expat Hungary BUX UCITS ETF</v>
      </c>
      <c r="B23" s="174" t="str">
        <f t="shared" si="1"/>
        <v>04029</v>
      </c>
      <c r="C23" s="175">
        <f t="shared" si="2"/>
        <v>44561</v>
      </c>
      <c r="D23" s="188" t="s">
        <v>158</v>
      </c>
      <c r="E23" s="191" t="s">
        <v>81</v>
      </c>
      <c r="F23" s="174" t="s">
        <v>753</v>
      </c>
      <c r="G23" s="178">
        <f>'1-SB'!C30</f>
        <v>0</v>
      </c>
    </row>
    <row r="24" spans="1:7" ht="15.75">
      <c r="A24" s="173" t="str">
        <f t="shared" si="0"/>
        <v>Expat Hungary BUX UCITS ETF</v>
      </c>
      <c r="B24" s="174" t="str">
        <f t="shared" si="1"/>
        <v>04029</v>
      </c>
      <c r="C24" s="175">
        <f t="shared" si="2"/>
        <v>44561</v>
      </c>
      <c r="D24" s="188" t="s">
        <v>159</v>
      </c>
      <c r="E24" s="191" t="s">
        <v>10</v>
      </c>
      <c r="F24" s="174" t="s">
        <v>753</v>
      </c>
      <c r="G24" s="178">
        <f>'1-SB'!C31</f>
        <v>0</v>
      </c>
    </row>
    <row r="25" spans="1:7" ht="15.75">
      <c r="A25" s="173" t="str">
        <f t="shared" si="0"/>
        <v>Expat Hungary BUX UCITS ETF</v>
      </c>
      <c r="B25" s="174" t="str">
        <f t="shared" si="1"/>
        <v>04029</v>
      </c>
      <c r="C25" s="175">
        <f t="shared" si="2"/>
        <v>44561</v>
      </c>
      <c r="D25" s="188" t="s">
        <v>160</v>
      </c>
      <c r="E25" s="189" t="s">
        <v>107</v>
      </c>
      <c r="F25" s="174" t="s">
        <v>753</v>
      </c>
      <c r="G25" s="178">
        <f>'1-SB'!C32</f>
        <v>0</v>
      </c>
    </row>
    <row r="26" spans="1:7" ht="15.75">
      <c r="A26" s="173" t="str">
        <f t="shared" si="0"/>
        <v>Expat Hungary BUX UCITS ETF</v>
      </c>
      <c r="B26" s="174" t="str">
        <f t="shared" si="1"/>
        <v>04029</v>
      </c>
      <c r="C26" s="175">
        <f t="shared" si="2"/>
        <v>44561</v>
      </c>
      <c r="D26" s="188" t="s">
        <v>161</v>
      </c>
      <c r="E26" s="189" t="s">
        <v>108</v>
      </c>
      <c r="F26" s="174" t="s">
        <v>753</v>
      </c>
      <c r="G26" s="178">
        <f>'1-SB'!C33</f>
        <v>0</v>
      </c>
    </row>
    <row r="27" spans="1:7" ht="15.75">
      <c r="A27" s="173" t="str">
        <f t="shared" si="0"/>
        <v>Expat Hungary BUX UCITS ETF</v>
      </c>
      <c r="B27" s="174" t="str">
        <f t="shared" si="1"/>
        <v>04029</v>
      </c>
      <c r="C27" s="175">
        <f t="shared" si="2"/>
        <v>44561</v>
      </c>
      <c r="D27" s="188" t="s">
        <v>162</v>
      </c>
      <c r="E27" s="189" t="s">
        <v>109</v>
      </c>
      <c r="F27" s="174" t="s">
        <v>753</v>
      </c>
      <c r="G27" s="178">
        <f>'1-SB'!C34</f>
        <v>0</v>
      </c>
    </row>
    <row r="28" spans="1:7" ht="15.75">
      <c r="A28" s="173" t="str">
        <f t="shared" si="0"/>
        <v>Expat Hungary BUX UCITS ETF</v>
      </c>
      <c r="B28" s="174" t="str">
        <f t="shared" si="1"/>
        <v>04029</v>
      </c>
      <c r="C28" s="175">
        <f t="shared" si="2"/>
        <v>44561</v>
      </c>
      <c r="D28" s="188" t="s">
        <v>163</v>
      </c>
      <c r="E28" s="189" t="s">
        <v>110</v>
      </c>
      <c r="F28" s="174" t="s">
        <v>753</v>
      </c>
      <c r="G28" s="178">
        <f>'1-SB'!C35</f>
        <v>0</v>
      </c>
    </row>
    <row r="29" spans="1:7" ht="15.75">
      <c r="A29" s="173" t="str">
        <f t="shared" si="0"/>
        <v>Expat Hungary BUX UCITS ETF</v>
      </c>
      <c r="B29" s="174" t="str">
        <f t="shared" si="1"/>
        <v>04029</v>
      </c>
      <c r="C29" s="175">
        <f t="shared" si="2"/>
        <v>44561</v>
      </c>
      <c r="D29" s="188" t="s">
        <v>164</v>
      </c>
      <c r="E29" s="189" t="s">
        <v>1333</v>
      </c>
      <c r="F29" s="174" t="s">
        <v>753</v>
      </c>
      <c r="G29" s="178">
        <f>'1-SB'!C36</f>
        <v>0</v>
      </c>
    </row>
    <row r="30" spans="1:7" ht="15.75">
      <c r="A30" s="173" t="str">
        <f t="shared" si="0"/>
        <v>Expat Hungary BUX UCITS ETF</v>
      </c>
      <c r="B30" s="174" t="str">
        <f t="shared" si="1"/>
        <v>04029</v>
      </c>
      <c r="C30" s="175">
        <f t="shared" si="2"/>
        <v>44561</v>
      </c>
      <c r="D30" s="188" t="s">
        <v>165</v>
      </c>
      <c r="E30" s="190" t="s">
        <v>12</v>
      </c>
      <c r="F30" s="174" t="s">
        <v>753</v>
      </c>
      <c r="G30" s="178">
        <f>'1-SB'!C37</f>
        <v>227884</v>
      </c>
    </row>
    <row r="31" spans="1:7" ht="15.75">
      <c r="A31" s="173" t="str">
        <f t="shared" si="0"/>
        <v>Expat Hungary BUX UCITS ETF</v>
      </c>
      <c r="B31" s="174" t="str">
        <f t="shared" si="1"/>
        <v>04029</v>
      </c>
      <c r="C31" s="175">
        <f t="shared" si="2"/>
        <v>44561</v>
      </c>
      <c r="D31" s="186"/>
      <c r="E31" s="187" t="s">
        <v>882</v>
      </c>
      <c r="F31" s="174" t="s">
        <v>753</v>
      </c>
      <c r="G31" s="178">
        <f>'1-SB'!C38</f>
        <v>0</v>
      </c>
    </row>
    <row r="32" spans="1:7" ht="15.75">
      <c r="A32" s="173" t="str">
        <f t="shared" si="0"/>
        <v>Expat Hungary BUX UCITS ETF</v>
      </c>
      <c r="B32" s="174" t="str">
        <f t="shared" si="1"/>
        <v>04029</v>
      </c>
      <c r="C32" s="175">
        <f t="shared" si="2"/>
        <v>44561</v>
      </c>
      <c r="D32" s="181" t="s">
        <v>166</v>
      </c>
      <c r="E32" s="182" t="s">
        <v>112</v>
      </c>
      <c r="F32" s="174" t="s">
        <v>753</v>
      </c>
      <c r="G32" s="178">
        <f>'1-SB'!C39</f>
        <v>0</v>
      </c>
    </row>
    <row r="33" spans="1:7" ht="15.75">
      <c r="A33" s="173" t="str">
        <f t="shared" si="0"/>
        <v>Expat Hungary BUX UCITS ETF</v>
      </c>
      <c r="B33" s="174" t="str">
        <f t="shared" si="1"/>
        <v>04029</v>
      </c>
      <c r="C33" s="175">
        <f t="shared" si="2"/>
        <v>44561</v>
      </c>
      <c r="D33" s="181" t="s">
        <v>167</v>
      </c>
      <c r="E33" s="182" t="s">
        <v>74</v>
      </c>
      <c r="F33" s="174" t="s">
        <v>753</v>
      </c>
      <c r="G33" s="178">
        <f>'1-SB'!C40</f>
        <v>0</v>
      </c>
    </row>
    <row r="34" spans="1:7" ht="15.75">
      <c r="A34" s="173" t="str">
        <f t="shared" si="0"/>
        <v>Expat Hungary BUX UCITS ETF</v>
      </c>
      <c r="B34" s="174" t="str">
        <f t="shared" si="1"/>
        <v>04029</v>
      </c>
      <c r="C34" s="175">
        <f t="shared" si="2"/>
        <v>44561</v>
      </c>
      <c r="D34" s="181" t="s">
        <v>168</v>
      </c>
      <c r="E34" s="182" t="s">
        <v>113</v>
      </c>
      <c r="F34" s="174" t="s">
        <v>753</v>
      </c>
      <c r="G34" s="178">
        <f>'1-SB'!C41</f>
        <v>0</v>
      </c>
    </row>
    <row r="35" spans="1:7" ht="15.75">
      <c r="A35" s="173" t="str">
        <f aca="true" t="shared" si="3" ref="A35:A58">dfName</f>
        <v>Expat Hungary BUX UCITS ETF</v>
      </c>
      <c r="B35" s="174" t="str">
        <f aca="true" t="shared" si="4" ref="B35:B58">dfRG</f>
        <v>04029</v>
      </c>
      <c r="C35" s="175">
        <f aca="true" t="shared" si="5" ref="C35:C58">EndDate</f>
        <v>44561</v>
      </c>
      <c r="D35" s="181" t="s">
        <v>169</v>
      </c>
      <c r="E35" s="182" t="s">
        <v>82</v>
      </c>
      <c r="F35" s="174" t="s">
        <v>753</v>
      </c>
      <c r="G35" s="178">
        <f>'1-SB'!C42</f>
        <v>0</v>
      </c>
    </row>
    <row r="36" spans="1:7" ht="15.75">
      <c r="A36" s="173" t="str">
        <f t="shared" si="3"/>
        <v>Expat Hungary BUX UCITS ETF</v>
      </c>
      <c r="B36" s="174" t="str">
        <f t="shared" si="4"/>
        <v>04029</v>
      </c>
      <c r="C36" s="175">
        <f t="shared" si="5"/>
        <v>44561</v>
      </c>
      <c r="D36" s="179" t="s">
        <v>170</v>
      </c>
      <c r="E36" s="185" t="s">
        <v>13</v>
      </c>
      <c r="F36" s="174" t="s">
        <v>753</v>
      </c>
      <c r="G36" s="178">
        <f>'1-SB'!C43</f>
        <v>0</v>
      </c>
    </row>
    <row r="37" spans="1:7" ht="15.75">
      <c r="A37" s="173" t="str">
        <f t="shared" si="3"/>
        <v>Expat Hungary BUX UCITS ETF</v>
      </c>
      <c r="B37" s="174" t="str">
        <f t="shared" si="4"/>
        <v>04029</v>
      </c>
      <c r="C37" s="175">
        <f t="shared" si="5"/>
        <v>44561</v>
      </c>
      <c r="D37" s="179" t="s">
        <v>171</v>
      </c>
      <c r="E37" s="180" t="s">
        <v>883</v>
      </c>
      <c r="F37" s="174" t="s">
        <v>753</v>
      </c>
      <c r="G37" s="178">
        <f>'1-SB'!C44</f>
        <v>0</v>
      </c>
    </row>
    <row r="38" spans="1:7" ht="15.75">
      <c r="A38" s="173" t="str">
        <f t="shared" si="3"/>
        <v>Expat Hungary BUX UCITS ETF</v>
      </c>
      <c r="B38" s="174" t="str">
        <f t="shared" si="4"/>
        <v>04029</v>
      </c>
      <c r="C38" s="175">
        <f t="shared" si="5"/>
        <v>44561</v>
      </c>
      <c r="D38" s="179" t="s">
        <v>172</v>
      </c>
      <c r="E38" s="185" t="s">
        <v>34</v>
      </c>
      <c r="F38" s="174" t="s">
        <v>753</v>
      </c>
      <c r="G38" s="178">
        <f>'1-SB'!C45</f>
        <v>273871</v>
      </c>
    </row>
    <row r="39" spans="1:7" ht="15.75">
      <c r="A39" s="173" t="str">
        <f t="shared" si="3"/>
        <v>Expat Hungary BUX UCITS ETF</v>
      </c>
      <c r="B39" s="174" t="str">
        <f t="shared" si="4"/>
        <v>04029</v>
      </c>
      <c r="C39" s="175">
        <f t="shared" si="5"/>
        <v>44561</v>
      </c>
      <c r="D39" s="179" t="s">
        <v>173</v>
      </c>
      <c r="E39" s="179" t="s">
        <v>36</v>
      </c>
      <c r="F39" s="174" t="s">
        <v>753</v>
      </c>
      <c r="G39" s="178">
        <f>'1-SB'!C47</f>
        <v>273871</v>
      </c>
    </row>
    <row r="40" spans="1:7" ht="15.75">
      <c r="A40" s="192" t="str">
        <f t="shared" si="3"/>
        <v>Expat Hungary BUX UCITS ETF</v>
      </c>
      <c r="B40" s="193" t="str">
        <f t="shared" si="4"/>
        <v>04029</v>
      </c>
      <c r="C40" s="194">
        <f t="shared" si="5"/>
        <v>44561</v>
      </c>
      <c r="D40" s="195"/>
      <c r="E40" s="196" t="s">
        <v>24</v>
      </c>
      <c r="F40" s="193" t="s">
        <v>754</v>
      </c>
      <c r="G40" s="197">
        <f>'1-SB'!G10</f>
        <v>0</v>
      </c>
    </row>
    <row r="41" spans="1:7" ht="15.75">
      <c r="A41" s="192" t="str">
        <f t="shared" si="3"/>
        <v>Expat Hungary BUX UCITS ETF</v>
      </c>
      <c r="B41" s="193" t="str">
        <f t="shared" si="4"/>
        <v>04029</v>
      </c>
      <c r="C41" s="194">
        <f t="shared" si="5"/>
        <v>44561</v>
      </c>
      <c r="D41" s="198" t="s">
        <v>174</v>
      </c>
      <c r="E41" s="199" t="s">
        <v>880</v>
      </c>
      <c r="F41" s="193" t="s">
        <v>754</v>
      </c>
      <c r="G41" s="197">
        <f>'1-SB'!G11</f>
        <v>312933</v>
      </c>
    </row>
    <row r="42" spans="1:7" ht="15.75">
      <c r="A42" s="192" t="str">
        <f t="shared" si="3"/>
        <v>Expat Hungary BUX UCITS ETF</v>
      </c>
      <c r="B42" s="193" t="str">
        <f t="shared" si="4"/>
        <v>04029</v>
      </c>
      <c r="C42" s="194">
        <f t="shared" si="5"/>
        <v>44561</v>
      </c>
      <c r="D42" s="200"/>
      <c r="E42" s="199" t="s">
        <v>879</v>
      </c>
      <c r="F42" s="193" t="s">
        <v>754</v>
      </c>
      <c r="G42" s="197">
        <f>'1-SB'!G12</f>
        <v>0</v>
      </c>
    </row>
    <row r="43" spans="1:7" ht="31.5">
      <c r="A43" s="192" t="str">
        <f t="shared" si="3"/>
        <v>Expat Hungary BUX UCITS ETF</v>
      </c>
      <c r="B43" s="193" t="str">
        <f t="shared" si="4"/>
        <v>04029</v>
      </c>
      <c r="C43" s="194">
        <f t="shared" si="5"/>
        <v>44561</v>
      </c>
      <c r="D43" s="201" t="s">
        <v>175</v>
      </c>
      <c r="E43" s="202" t="s">
        <v>114</v>
      </c>
      <c r="F43" s="193" t="s">
        <v>754</v>
      </c>
      <c r="G43" s="197">
        <f>'1-SB'!G13</f>
        <v>-134082</v>
      </c>
    </row>
    <row r="44" spans="1:7" ht="15.75">
      <c r="A44" s="192" t="str">
        <f t="shared" si="3"/>
        <v>Expat Hungary BUX UCITS ETF</v>
      </c>
      <c r="B44" s="193" t="str">
        <f t="shared" si="4"/>
        <v>04029</v>
      </c>
      <c r="C44" s="194">
        <f t="shared" si="5"/>
        <v>44561</v>
      </c>
      <c r="D44" s="200" t="s">
        <v>176</v>
      </c>
      <c r="E44" s="202" t="s">
        <v>25</v>
      </c>
      <c r="F44" s="193" t="s">
        <v>754</v>
      </c>
      <c r="G44" s="197">
        <f>'1-SB'!G14</f>
        <v>0</v>
      </c>
    </row>
    <row r="45" spans="1:7" ht="15.75">
      <c r="A45" s="192" t="str">
        <f t="shared" si="3"/>
        <v>Expat Hungary BUX UCITS ETF</v>
      </c>
      <c r="B45" s="193" t="str">
        <f t="shared" si="4"/>
        <v>04029</v>
      </c>
      <c r="C45" s="194">
        <f t="shared" si="5"/>
        <v>44561</v>
      </c>
      <c r="D45" s="200" t="s">
        <v>177</v>
      </c>
      <c r="E45" s="202" t="s">
        <v>91</v>
      </c>
      <c r="F45" s="193" t="s">
        <v>754</v>
      </c>
      <c r="G45" s="197">
        <f>'1-SB'!G15</f>
        <v>0</v>
      </c>
    </row>
    <row r="46" spans="1:7" ht="15.75">
      <c r="A46" s="192" t="str">
        <f t="shared" si="3"/>
        <v>Expat Hungary BUX UCITS ETF</v>
      </c>
      <c r="B46" s="193" t="str">
        <f t="shared" si="4"/>
        <v>04029</v>
      </c>
      <c r="C46" s="194">
        <f t="shared" si="5"/>
        <v>44561</v>
      </c>
      <c r="D46" s="198" t="s">
        <v>178</v>
      </c>
      <c r="E46" s="203" t="s">
        <v>23</v>
      </c>
      <c r="F46" s="193" t="s">
        <v>754</v>
      </c>
      <c r="G46" s="197">
        <f>'1-SB'!G16</f>
        <v>-134082</v>
      </c>
    </row>
    <row r="47" spans="1:7" ht="15.75">
      <c r="A47" s="192" t="str">
        <f t="shared" si="3"/>
        <v>Expat Hungary BUX UCITS ETF</v>
      </c>
      <c r="B47" s="193" t="str">
        <f t="shared" si="4"/>
        <v>04029</v>
      </c>
      <c r="C47" s="194">
        <f t="shared" si="5"/>
        <v>44561</v>
      </c>
      <c r="D47" s="198"/>
      <c r="E47" s="199" t="s">
        <v>878</v>
      </c>
      <c r="F47" s="193" t="s">
        <v>754</v>
      </c>
      <c r="G47" s="197">
        <f>'1-SB'!G17</f>
        <v>0</v>
      </c>
    </row>
    <row r="48" spans="1:7" ht="15.75">
      <c r="A48" s="192" t="str">
        <f t="shared" si="3"/>
        <v>Expat Hungary BUX UCITS ETF</v>
      </c>
      <c r="B48" s="193" t="str">
        <f t="shared" si="4"/>
        <v>04029</v>
      </c>
      <c r="C48" s="194">
        <f t="shared" si="5"/>
        <v>44561</v>
      </c>
      <c r="D48" s="200" t="s">
        <v>179</v>
      </c>
      <c r="E48" s="202" t="s">
        <v>26</v>
      </c>
      <c r="F48" s="193" t="s">
        <v>754</v>
      </c>
      <c r="G48" s="197">
        <f>'1-SB'!G18</f>
        <v>-106058</v>
      </c>
    </row>
    <row r="49" spans="1:7" ht="15.75">
      <c r="A49" s="192" t="str">
        <f t="shared" si="3"/>
        <v>Expat Hungary BUX UCITS ETF</v>
      </c>
      <c r="B49" s="193" t="str">
        <f t="shared" si="4"/>
        <v>04029</v>
      </c>
      <c r="C49" s="194">
        <f t="shared" si="5"/>
        <v>44561</v>
      </c>
      <c r="D49" s="200" t="s">
        <v>180</v>
      </c>
      <c r="E49" s="204" t="s">
        <v>27</v>
      </c>
      <c r="F49" s="193" t="s">
        <v>754</v>
      </c>
      <c r="G49" s="197">
        <f>'1-SB'!G19</f>
        <v>7034</v>
      </c>
    </row>
    <row r="50" spans="1:7" ht="15.75">
      <c r="A50" s="192" t="str">
        <f t="shared" si="3"/>
        <v>Expat Hungary BUX UCITS ETF</v>
      </c>
      <c r="B50" s="193" t="str">
        <f t="shared" si="4"/>
        <v>04029</v>
      </c>
      <c r="C50" s="194">
        <f t="shared" si="5"/>
        <v>44561</v>
      </c>
      <c r="D50" s="200" t="s">
        <v>181</v>
      </c>
      <c r="E50" s="204" t="s">
        <v>28</v>
      </c>
      <c r="F50" s="193" t="s">
        <v>754</v>
      </c>
      <c r="G50" s="197">
        <f>'1-SB'!G20</f>
        <v>-113092</v>
      </c>
    </row>
    <row r="51" spans="1:7" ht="15.75">
      <c r="A51" s="192" t="str">
        <f t="shared" si="3"/>
        <v>Expat Hungary BUX UCITS ETF</v>
      </c>
      <c r="B51" s="193" t="str">
        <f t="shared" si="4"/>
        <v>04029</v>
      </c>
      <c r="C51" s="194">
        <f t="shared" si="5"/>
        <v>44561</v>
      </c>
      <c r="D51" s="205" t="s">
        <v>182</v>
      </c>
      <c r="E51" s="206" t="s">
        <v>922</v>
      </c>
      <c r="F51" s="193" t="s">
        <v>754</v>
      </c>
      <c r="G51" s="197">
        <f>'1-SB'!G21</f>
        <v>200603</v>
      </c>
    </row>
    <row r="52" spans="1:7" ht="15.75">
      <c r="A52" s="192" t="str">
        <f t="shared" si="3"/>
        <v>Expat Hungary BUX UCITS ETF</v>
      </c>
      <c r="B52" s="193" t="str">
        <f t="shared" si="4"/>
        <v>04029</v>
      </c>
      <c r="C52" s="194">
        <f t="shared" si="5"/>
        <v>44561</v>
      </c>
      <c r="D52" s="205" t="s">
        <v>924</v>
      </c>
      <c r="E52" s="206" t="s">
        <v>923</v>
      </c>
      <c r="F52" s="193" t="s">
        <v>754</v>
      </c>
      <c r="G52" s="197">
        <f>'1-SB'!G22</f>
        <v>0</v>
      </c>
    </row>
    <row r="53" spans="1:7" ht="15.75">
      <c r="A53" s="192" t="str">
        <f t="shared" si="3"/>
        <v>Expat Hungary BUX UCITS ETF</v>
      </c>
      <c r="B53" s="193" t="str">
        <f t="shared" si="4"/>
        <v>04029</v>
      </c>
      <c r="C53" s="194">
        <f t="shared" si="5"/>
        <v>44561</v>
      </c>
      <c r="D53" s="198" t="s">
        <v>183</v>
      </c>
      <c r="E53" s="203" t="s">
        <v>29</v>
      </c>
      <c r="F53" s="193" t="s">
        <v>754</v>
      </c>
      <c r="G53" s="197">
        <f>'1-SB'!G23</f>
        <v>94545</v>
      </c>
    </row>
    <row r="54" spans="1:7" ht="15.75">
      <c r="A54" s="192" t="str">
        <f t="shared" si="3"/>
        <v>Expat Hungary BUX UCITS ETF</v>
      </c>
      <c r="B54" s="193" t="str">
        <f t="shared" si="4"/>
        <v>04029</v>
      </c>
      <c r="C54" s="194">
        <f t="shared" si="5"/>
        <v>44561</v>
      </c>
      <c r="D54" s="195" t="s">
        <v>184</v>
      </c>
      <c r="E54" s="207" t="s">
        <v>31</v>
      </c>
      <c r="F54" s="193" t="s">
        <v>754</v>
      </c>
      <c r="G54" s="197">
        <f>'1-SB'!G24</f>
        <v>273396</v>
      </c>
    </row>
    <row r="55" spans="1:7" ht="15.75">
      <c r="A55" s="192" t="str">
        <f t="shared" si="3"/>
        <v>Expat Hungary BUX UCITS ETF</v>
      </c>
      <c r="B55" s="193" t="str">
        <f t="shared" si="4"/>
        <v>04029</v>
      </c>
      <c r="C55" s="194">
        <f t="shared" si="5"/>
        <v>44561</v>
      </c>
      <c r="D55" s="195"/>
      <c r="E55" s="196" t="s">
        <v>33</v>
      </c>
      <c r="F55" s="193" t="s">
        <v>754</v>
      </c>
      <c r="G55" s="197">
        <f>'1-SB'!G26</f>
        <v>0</v>
      </c>
    </row>
    <row r="56" spans="1:7" ht="15.75">
      <c r="A56" s="192" t="str">
        <f t="shared" si="3"/>
        <v>Expat Hungary BUX UCITS ETF</v>
      </c>
      <c r="B56" s="193" t="str">
        <f t="shared" si="4"/>
        <v>04029</v>
      </c>
      <c r="C56" s="194">
        <f t="shared" si="5"/>
        <v>44561</v>
      </c>
      <c r="D56" s="200" t="s">
        <v>185</v>
      </c>
      <c r="E56" s="208" t="s">
        <v>116</v>
      </c>
      <c r="F56" s="193" t="s">
        <v>754</v>
      </c>
      <c r="G56" s="197">
        <f>'1-SB'!G27</f>
        <v>0</v>
      </c>
    </row>
    <row r="57" spans="1:7" ht="15.75">
      <c r="A57" s="192" t="str">
        <f t="shared" si="3"/>
        <v>Expat Hungary BUX UCITS ETF</v>
      </c>
      <c r="B57" s="193" t="str">
        <f t="shared" si="4"/>
        <v>04029</v>
      </c>
      <c r="C57" s="194">
        <f t="shared" si="5"/>
        <v>44561</v>
      </c>
      <c r="D57" s="200" t="s">
        <v>186</v>
      </c>
      <c r="E57" s="202" t="s">
        <v>103</v>
      </c>
      <c r="F57" s="193" t="s">
        <v>754</v>
      </c>
      <c r="G57" s="197">
        <f>'1-SB'!G28</f>
        <v>475</v>
      </c>
    </row>
    <row r="58" spans="1:7" ht="15.75">
      <c r="A58" s="192" t="str">
        <f t="shared" si="3"/>
        <v>Expat Hungary BUX UCITS ETF</v>
      </c>
      <c r="B58" s="193" t="str">
        <f t="shared" si="4"/>
        <v>04029</v>
      </c>
      <c r="C58" s="194">
        <f t="shared" si="5"/>
        <v>44561</v>
      </c>
      <c r="D58" s="200" t="s">
        <v>187</v>
      </c>
      <c r="E58" s="204" t="s">
        <v>139</v>
      </c>
      <c r="F58" s="193" t="s">
        <v>754</v>
      </c>
      <c r="G58" s="197">
        <f>'1-SB'!G29</f>
        <v>235</v>
      </c>
    </row>
    <row r="59" spans="1:7" ht="15.75">
      <c r="A59" s="192"/>
      <c r="B59" s="193"/>
      <c r="C59" s="194"/>
      <c r="D59" s="200" t="s">
        <v>188</v>
      </c>
      <c r="E59" s="204" t="s">
        <v>75</v>
      </c>
      <c r="F59" s="193" t="s">
        <v>754</v>
      </c>
      <c r="G59" s="197">
        <f>'1-SB'!G30</f>
        <v>240</v>
      </c>
    </row>
    <row r="60" spans="1:7" ht="15.75">
      <c r="A60" s="192" t="str">
        <f aca="true" t="shared" si="6" ref="A60:A81">dfName</f>
        <v>Expat Hungary BUX UCITS ETF</v>
      </c>
      <c r="B60" s="193" t="str">
        <f aca="true" t="shared" si="7" ref="B60:B81">dfRG</f>
        <v>04029</v>
      </c>
      <c r="C60" s="194">
        <f aca="true" t="shared" si="8" ref="C60:C81">EndDate</f>
        <v>44561</v>
      </c>
      <c r="D60" s="205" t="s">
        <v>189</v>
      </c>
      <c r="E60" s="204" t="s">
        <v>86</v>
      </c>
      <c r="F60" s="193" t="s">
        <v>754</v>
      </c>
      <c r="G60" s="197">
        <f>'1-SB'!G31</f>
        <v>0</v>
      </c>
    </row>
    <row r="61" spans="1:7" ht="15.75">
      <c r="A61" s="192" t="str">
        <f t="shared" si="6"/>
        <v>Expat Hungary BUX UCITS ETF</v>
      </c>
      <c r="B61" s="193" t="str">
        <f t="shared" si="7"/>
        <v>04029</v>
      </c>
      <c r="C61" s="194">
        <f t="shared" si="8"/>
        <v>44561</v>
      </c>
      <c r="D61" s="200" t="s">
        <v>190</v>
      </c>
      <c r="E61" s="208" t="s">
        <v>99</v>
      </c>
      <c r="F61" s="193" t="s">
        <v>754</v>
      </c>
      <c r="G61" s="197">
        <f>'1-SB'!G32</f>
        <v>0</v>
      </c>
    </row>
    <row r="62" spans="1:7" ht="15.75">
      <c r="A62" s="192" t="str">
        <f t="shared" si="6"/>
        <v>Expat Hungary BUX UCITS ETF</v>
      </c>
      <c r="B62" s="193" t="str">
        <f t="shared" si="7"/>
        <v>04029</v>
      </c>
      <c r="C62" s="194">
        <f t="shared" si="8"/>
        <v>44561</v>
      </c>
      <c r="D62" s="205" t="s">
        <v>191</v>
      </c>
      <c r="E62" s="209" t="s">
        <v>117</v>
      </c>
      <c r="F62" s="193" t="s">
        <v>754</v>
      </c>
      <c r="G62" s="197">
        <f>'1-SB'!G33</f>
        <v>0</v>
      </c>
    </row>
    <row r="63" spans="1:7" ht="15.75">
      <c r="A63" s="192" t="str">
        <f t="shared" si="6"/>
        <v>Expat Hungary BUX UCITS ETF</v>
      </c>
      <c r="B63" s="193" t="str">
        <f t="shared" si="7"/>
        <v>04029</v>
      </c>
      <c r="C63" s="194">
        <f t="shared" si="8"/>
        <v>44561</v>
      </c>
      <c r="D63" s="200" t="s">
        <v>192</v>
      </c>
      <c r="E63" s="208" t="s">
        <v>83</v>
      </c>
      <c r="F63" s="193" t="s">
        <v>754</v>
      </c>
      <c r="G63" s="197">
        <f>'1-SB'!G34</f>
        <v>0</v>
      </c>
    </row>
    <row r="64" spans="1:7" ht="15.75">
      <c r="A64" s="192" t="str">
        <f t="shared" si="6"/>
        <v>Expat Hungary BUX UCITS ETF</v>
      </c>
      <c r="B64" s="193" t="str">
        <f t="shared" si="7"/>
        <v>04029</v>
      </c>
      <c r="C64" s="194">
        <f t="shared" si="8"/>
        <v>44561</v>
      </c>
      <c r="D64" s="200" t="s">
        <v>193</v>
      </c>
      <c r="E64" s="208" t="s">
        <v>84</v>
      </c>
      <c r="F64" s="193" t="s">
        <v>754</v>
      </c>
      <c r="G64" s="197">
        <f>'1-SB'!G35</f>
        <v>0</v>
      </c>
    </row>
    <row r="65" spans="1:7" ht="15.75">
      <c r="A65" s="192" t="str">
        <f t="shared" si="6"/>
        <v>Expat Hungary BUX UCITS ETF</v>
      </c>
      <c r="B65" s="193" t="str">
        <f t="shared" si="7"/>
        <v>04029</v>
      </c>
      <c r="C65" s="194">
        <f t="shared" si="8"/>
        <v>44561</v>
      </c>
      <c r="D65" s="200" t="s">
        <v>194</v>
      </c>
      <c r="E65" s="208" t="s">
        <v>118</v>
      </c>
      <c r="F65" s="193" t="s">
        <v>754</v>
      </c>
      <c r="G65" s="197">
        <f>'1-SB'!G36</f>
        <v>0</v>
      </c>
    </row>
    <row r="66" spans="1:7" ht="15.75">
      <c r="A66" s="192" t="str">
        <f t="shared" si="6"/>
        <v>Expat Hungary BUX UCITS ETF</v>
      </c>
      <c r="B66" s="193" t="str">
        <f t="shared" si="7"/>
        <v>04029</v>
      </c>
      <c r="C66" s="194">
        <f t="shared" si="8"/>
        <v>44561</v>
      </c>
      <c r="D66" s="205" t="s">
        <v>195</v>
      </c>
      <c r="E66" s="209" t="s">
        <v>119</v>
      </c>
      <c r="F66" s="193" t="s">
        <v>754</v>
      </c>
      <c r="G66" s="197">
        <f>'1-SB'!G37</f>
        <v>0</v>
      </c>
    </row>
    <row r="67" spans="1:7" ht="31.5">
      <c r="A67" s="192" t="str">
        <f t="shared" si="6"/>
        <v>Expat Hungary BUX UCITS ETF</v>
      </c>
      <c r="B67" s="193" t="str">
        <f t="shared" si="7"/>
        <v>04029</v>
      </c>
      <c r="C67" s="194">
        <f t="shared" si="8"/>
        <v>44561</v>
      </c>
      <c r="D67" s="201" t="s">
        <v>196</v>
      </c>
      <c r="E67" s="208" t="s">
        <v>120</v>
      </c>
      <c r="F67" s="193" t="s">
        <v>754</v>
      </c>
      <c r="G67" s="197">
        <f>'1-SB'!G38</f>
        <v>0</v>
      </c>
    </row>
    <row r="68" spans="1:7" ht="15.75">
      <c r="A68" s="192" t="str">
        <f t="shared" si="6"/>
        <v>Expat Hungary BUX UCITS ETF</v>
      </c>
      <c r="B68" s="193" t="str">
        <f t="shared" si="7"/>
        <v>04029</v>
      </c>
      <c r="C68" s="194">
        <f t="shared" si="8"/>
        <v>44561</v>
      </c>
      <c r="D68" s="200" t="s">
        <v>197</v>
      </c>
      <c r="E68" s="208" t="s">
        <v>92</v>
      </c>
      <c r="F68" s="193" t="s">
        <v>754</v>
      </c>
      <c r="G68" s="197">
        <f>'1-SB'!G39</f>
        <v>0</v>
      </c>
    </row>
    <row r="69" spans="1:7" ht="15.75">
      <c r="A69" s="192" t="str">
        <f t="shared" si="6"/>
        <v>Expat Hungary BUX UCITS ETF</v>
      </c>
      <c r="B69" s="193" t="str">
        <f t="shared" si="7"/>
        <v>04029</v>
      </c>
      <c r="C69" s="194">
        <f t="shared" si="8"/>
        <v>44561</v>
      </c>
      <c r="D69" s="195" t="s">
        <v>198</v>
      </c>
      <c r="E69" s="207" t="s">
        <v>34</v>
      </c>
      <c r="F69" s="193" t="s">
        <v>754</v>
      </c>
      <c r="G69" s="197">
        <f>'1-SB'!G40</f>
        <v>475</v>
      </c>
    </row>
    <row r="70" spans="1:7" ht="15.75">
      <c r="A70" s="192" t="str">
        <f t="shared" si="6"/>
        <v>Expat Hungary BUX UCITS ETF</v>
      </c>
      <c r="B70" s="193" t="str">
        <f t="shared" si="7"/>
        <v>04029</v>
      </c>
      <c r="C70" s="194">
        <f t="shared" si="8"/>
        <v>44561</v>
      </c>
      <c r="D70" s="198" t="s">
        <v>199</v>
      </c>
      <c r="E70" s="198" t="s">
        <v>35</v>
      </c>
      <c r="F70" s="193" t="s">
        <v>754</v>
      </c>
      <c r="G70" s="197">
        <f>'1-SB'!G47</f>
        <v>273871</v>
      </c>
    </row>
    <row r="71" spans="1:7" ht="15.75">
      <c r="A71" s="210" t="str">
        <f t="shared" si="6"/>
        <v>Expat Hungary BUX UCITS ETF</v>
      </c>
      <c r="B71" s="211" t="str">
        <f t="shared" si="7"/>
        <v>04029</v>
      </c>
      <c r="C71" s="212">
        <f t="shared" si="8"/>
        <v>44561</v>
      </c>
      <c r="D71" s="213"/>
      <c r="E71" s="214" t="s">
        <v>16</v>
      </c>
      <c r="F71" s="211" t="s">
        <v>789</v>
      </c>
      <c r="G71" s="215">
        <f>'2-OD'!C10</f>
        <v>0</v>
      </c>
    </row>
    <row r="72" spans="1:7" ht="15.75">
      <c r="A72" s="210" t="str">
        <f t="shared" si="6"/>
        <v>Expat Hungary BUX UCITS ETF</v>
      </c>
      <c r="B72" s="211" t="str">
        <f t="shared" si="7"/>
        <v>04029</v>
      </c>
      <c r="C72" s="212">
        <f t="shared" si="8"/>
        <v>44561</v>
      </c>
      <c r="D72" s="216"/>
      <c r="E72" s="217" t="s">
        <v>18</v>
      </c>
      <c r="F72" s="211" t="s">
        <v>789</v>
      </c>
      <c r="G72" s="215">
        <f>'2-OD'!C11</f>
        <v>0</v>
      </c>
    </row>
    <row r="73" spans="1:7" ht="15.75">
      <c r="A73" s="210" t="str">
        <f t="shared" si="6"/>
        <v>Expat Hungary BUX UCITS ETF</v>
      </c>
      <c r="B73" s="211" t="str">
        <f t="shared" si="7"/>
        <v>04029</v>
      </c>
      <c r="C73" s="212">
        <f t="shared" si="8"/>
        <v>44561</v>
      </c>
      <c r="D73" s="213" t="s">
        <v>755</v>
      </c>
      <c r="E73" s="218" t="s">
        <v>19</v>
      </c>
      <c r="F73" s="211" t="s">
        <v>789</v>
      </c>
      <c r="G73" s="215">
        <f>'2-OD'!C12</f>
        <v>0</v>
      </c>
    </row>
    <row r="74" spans="1:7" ht="31.5">
      <c r="A74" s="210" t="str">
        <f t="shared" si="6"/>
        <v>Expat Hungary BUX UCITS ETF</v>
      </c>
      <c r="B74" s="211" t="str">
        <f t="shared" si="7"/>
        <v>04029</v>
      </c>
      <c r="C74" s="212">
        <f t="shared" si="8"/>
        <v>44561</v>
      </c>
      <c r="D74" s="213" t="s">
        <v>756</v>
      </c>
      <c r="E74" s="218" t="s">
        <v>885</v>
      </c>
      <c r="F74" s="211" t="s">
        <v>789</v>
      </c>
      <c r="G74" s="215">
        <f>'2-OD'!C13</f>
        <v>7209</v>
      </c>
    </row>
    <row r="75" spans="1:7" ht="31.5">
      <c r="A75" s="210" t="str">
        <f t="shared" si="6"/>
        <v>Expat Hungary BUX UCITS ETF</v>
      </c>
      <c r="B75" s="211" t="str">
        <f t="shared" si="7"/>
        <v>04029</v>
      </c>
      <c r="C75" s="212">
        <f t="shared" si="8"/>
        <v>44561</v>
      </c>
      <c r="D75" s="213" t="s">
        <v>757</v>
      </c>
      <c r="E75" s="218" t="s">
        <v>886</v>
      </c>
      <c r="F75" s="211" t="s">
        <v>789</v>
      </c>
      <c r="G75" s="215">
        <f>'2-OD'!C14</f>
        <v>0</v>
      </c>
    </row>
    <row r="76" spans="1:7" ht="15.75">
      <c r="A76" s="210" t="str">
        <f t="shared" si="6"/>
        <v>Expat Hungary BUX UCITS ETF</v>
      </c>
      <c r="B76" s="211" t="str">
        <f t="shared" si="7"/>
        <v>04029</v>
      </c>
      <c r="C76" s="212">
        <f t="shared" si="8"/>
        <v>44561</v>
      </c>
      <c r="D76" s="213" t="s">
        <v>758</v>
      </c>
      <c r="E76" s="218" t="s">
        <v>887</v>
      </c>
      <c r="F76" s="211" t="s">
        <v>789</v>
      </c>
      <c r="G76" s="215">
        <f>'2-OD'!C15</f>
        <v>433799</v>
      </c>
    </row>
    <row r="77" spans="1:7" ht="15.75">
      <c r="A77" s="210" t="str">
        <f t="shared" si="6"/>
        <v>Expat Hungary BUX UCITS ETF</v>
      </c>
      <c r="B77" s="211" t="str">
        <f t="shared" si="7"/>
        <v>04029</v>
      </c>
      <c r="C77" s="212">
        <f t="shared" si="8"/>
        <v>44561</v>
      </c>
      <c r="D77" s="213" t="s">
        <v>759</v>
      </c>
      <c r="E77" s="218" t="s">
        <v>914</v>
      </c>
      <c r="F77" s="211" t="s">
        <v>789</v>
      </c>
      <c r="G77" s="215">
        <f>'2-OD'!C16</f>
        <v>22633</v>
      </c>
    </row>
    <row r="78" spans="1:7" ht="15.75">
      <c r="A78" s="210" t="str">
        <f t="shared" si="6"/>
        <v>Expat Hungary BUX UCITS ETF</v>
      </c>
      <c r="B78" s="211" t="str">
        <f t="shared" si="7"/>
        <v>04029</v>
      </c>
      <c r="C78" s="212">
        <f t="shared" si="8"/>
        <v>44561</v>
      </c>
      <c r="D78" s="216" t="s">
        <v>760</v>
      </c>
      <c r="E78" s="219" t="s">
        <v>20</v>
      </c>
      <c r="F78" s="211" t="s">
        <v>789</v>
      </c>
      <c r="G78" s="215">
        <f>'2-OD'!C18</f>
        <v>463641</v>
      </c>
    </row>
    <row r="79" spans="1:7" ht="15.75">
      <c r="A79" s="210" t="str">
        <f t="shared" si="6"/>
        <v>Expat Hungary BUX UCITS ETF</v>
      </c>
      <c r="B79" s="211" t="str">
        <f t="shared" si="7"/>
        <v>04029</v>
      </c>
      <c r="C79" s="212">
        <f t="shared" si="8"/>
        <v>44561</v>
      </c>
      <c r="D79" s="216"/>
      <c r="E79" s="220" t="s">
        <v>93</v>
      </c>
      <c r="F79" s="211" t="s">
        <v>789</v>
      </c>
      <c r="G79" s="215">
        <f>'2-OD'!C19</f>
        <v>0</v>
      </c>
    </row>
    <row r="80" spans="1:7" ht="15.75">
      <c r="A80" s="210" t="str">
        <f t="shared" si="6"/>
        <v>Expat Hungary BUX UCITS ETF</v>
      </c>
      <c r="B80" s="211" t="str">
        <f t="shared" si="7"/>
        <v>04029</v>
      </c>
      <c r="C80" s="212">
        <f t="shared" si="8"/>
        <v>44561</v>
      </c>
      <c r="D80" s="213" t="s">
        <v>761</v>
      </c>
      <c r="E80" s="218" t="s">
        <v>784</v>
      </c>
      <c r="F80" s="211" t="s">
        <v>789</v>
      </c>
      <c r="G80" s="215">
        <f>'2-OD'!C20</f>
        <v>0</v>
      </c>
    </row>
    <row r="81" spans="1:7" ht="15.75">
      <c r="A81" s="210" t="str">
        <f t="shared" si="6"/>
        <v>Expat Hungary BUX UCITS ETF</v>
      </c>
      <c r="B81" s="211" t="str">
        <f t="shared" si="7"/>
        <v>04029</v>
      </c>
      <c r="C81" s="212">
        <f t="shared" si="8"/>
        <v>44561</v>
      </c>
      <c r="D81" s="213" t="s">
        <v>762</v>
      </c>
      <c r="E81" s="218" t="s">
        <v>100</v>
      </c>
      <c r="F81" s="211" t="s">
        <v>789</v>
      </c>
      <c r="G81" s="215">
        <f>'2-OD'!C21</f>
        <v>840</v>
      </c>
    </row>
    <row r="82" spans="1:7" ht="15.75">
      <c r="A82" s="210"/>
      <c r="B82" s="211"/>
      <c r="C82" s="212"/>
      <c r="D82" s="213" t="s">
        <v>763</v>
      </c>
      <c r="E82" s="218" t="s">
        <v>21</v>
      </c>
      <c r="F82" s="211" t="s">
        <v>789</v>
      </c>
      <c r="G82" s="215">
        <f>'2-OD'!C22</f>
        <v>0</v>
      </c>
    </row>
    <row r="83" spans="1:7" ht="15.75">
      <c r="A83" s="210" t="str">
        <f aca="true" t="shared" si="9" ref="A83:A109">dfName</f>
        <v>Expat Hungary BUX UCITS ETF</v>
      </c>
      <c r="B83" s="211" t="str">
        <f aca="true" t="shared" si="10" ref="B83:B109">dfRG</f>
        <v>04029</v>
      </c>
      <c r="C83" s="212">
        <f aca="true" t="shared" si="11" ref="C83:C109">EndDate</f>
        <v>44561</v>
      </c>
      <c r="D83" s="213" t="s">
        <v>764</v>
      </c>
      <c r="E83" s="218" t="s">
        <v>121</v>
      </c>
      <c r="F83" s="211" t="s">
        <v>789</v>
      </c>
      <c r="G83" s="215">
        <f>'2-OD'!C23</f>
        <v>0</v>
      </c>
    </row>
    <row r="84" spans="1:7" ht="15.75">
      <c r="A84" s="210" t="str">
        <f t="shared" si="9"/>
        <v>Expat Hungary BUX UCITS ETF</v>
      </c>
      <c r="B84" s="211" t="str">
        <f t="shared" si="10"/>
        <v>04029</v>
      </c>
      <c r="C84" s="212">
        <f t="shared" si="11"/>
        <v>44561</v>
      </c>
      <c r="D84" s="213" t="s">
        <v>765</v>
      </c>
      <c r="E84" s="218" t="s">
        <v>22</v>
      </c>
      <c r="F84" s="211" t="s">
        <v>789</v>
      </c>
      <c r="G84" s="215">
        <f>'2-OD'!C24</f>
        <v>0</v>
      </c>
    </row>
    <row r="85" spans="1:7" ht="15.75">
      <c r="A85" s="210" t="str">
        <f t="shared" si="9"/>
        <v>Expat Hungary BUX UCITS ETF</v>
      </c>
      <c r="B85" s="211" t="str">
        <f t="shared" si="10"/>
        <v>04029</v>
      </c>
      <c r="C85" s="212">
        <f t="shared" si="11"/>
        <v>44561</v>
      </c>
      <c r="D85" s="216" t="s">
        <v>766</v>
      </c>
      <c r="E85" s="219" t="s">
        <v>23</v>
      </c>
      <c r="F85" s="211" t="s">
        <v>789</v>
      </c>
      <c r="G85" s="215">
        <f>'2-OD'!C25</f>
        <v>840</v>
      </c>
    </row>
    <row r="86" spans="1:7" ht="15.75">
      <c r="A86" s="210" t="str">
        <f t="shared" si="9"/>
        <v>Expat Hungary BUX UCITS ETF</v>
      </c>
      <c r="B86" s="211" t="str">
        <f t="shared" si="10"/>
        <v>04029</v>
      </c>
      <c r="C86" s="212">
        <f t="shared" si="11"/>
        <v>44561</v>
      </c>
      <c r="D86" s="216" t="s">
        <v>767</v>
      </c>
      <c r="E86" s="220" t="s">
        <v>122</v>
      </c>
      <c r="F86" s="211" t="s">
        <v>789</v>
      </c>
      <c r="G86" s="215">
        <f>'2-OD'!C26</f>
        <v>464481</v>
      </c>
    </row>
    <row r="87" spans="1:7" ht="15.75">
      <c r="A87" s="210" t="str">
        <f t="shared" si="9"/>
        <v>Expat Hungary BUX UCITS ETF</v>
      </c>
      <c r="B87" s="211" t="str">
        <f t="shared" si="10"/>
        <v>04029</v>
      </c>
      <c r="C87" s="212">
        <f t="shared" si="11"/>
        <v>44561</v>
      </c>
      <c r="D87" s="216" t="s">
        <v>768</v>
      </c>
      <c r="E87" s="220" t="s">
        <v>785</v>
      </c>
      <c r="F87" s="211" t="s">
        <v>789</v>
      </c>
      <c r="G87" s="215">
        <f>'2-OD'!C27</f>
        <v>200603</v>
      </c>
    </row>
    <row r="88" spans="1:7" ht="15.75">
      <c r="A88" s="210" t="str">
        <f t="shared" si="9"/>
        <v>Expat Hungary BUX UCITS ETF</v>
      </c>
      <c r="B88" s="211" t="str">
        <f t="shared" si="10"/>
        <v>04029</v>
      </c>
      <c r="C88" s="212">
        <f t="shared" si="11"/>
        <v>44561</v>
      </c>
      <c r="D88" s="216" t="s">
        <v>769</v>
      </c>
      <c r="E88" s="220" t="s">
        <v>123</v>
      </c>
      <c r="F88" s="211" t="s">
        <v>789</v>
      </c>
      <c r="G88" s="215">
        <f>'2-OD'!C28</f>
        <v>0</v>
      </c>
    </row>
    <row r="89" spans="1:7" ht="15.75">
      <c r="A89" s="210" t="str">
        <f t="shared" si="9"/>
        <v>Expat Hungary BUX UCITS ETF</v>
      </c>
      <c r="B89" s="211" t="str">
        <f t="shared" si="10"/>
        <v>04029</v>
      </c>
      <c r="C89" s="212">
        <f t="shared" si="11"/>
        <v>44561</v>
      </c>
      <c r="D89" s="216" t="s">
        <v>770</v>
      </c>
      <c r="E89" s="220" t="s">
        <v>124</v>
      </c>
      <c r="F89" s="211" t="s">
        <v>789</v>
      </c>
      <c r="G89" s="215">
        <f>'2-OD'!C29</f>
        <v>200603</v>
      </c>
    </row>
    <row r="90" spans="1:7" ht="15.75">
      <c r="A90" s="210" t="str">
        <f t="shared" si="9"/>
        <v>Expat Hungary BUX UCITS ETF</v>
      </c>
      <c r="B90" s="211" t="str">
        <f t="shared" si="10"/>
        <v>04029</v>
      </c>
      <c r="C90" s="212">
        <f t="shared" si="11"/>
        <v>44561</v>
      </c>
      <c r="D90" s="216" t="s">
        <v>771</v>
      </c>
      <c r="E90" s="220" t="s">
        <v>787</v>
      </c>
      <c r="F90" s="211" t="s">
        <v>789</v>
      </c>
      <c r="G90" s="215">
        <f>'2-OD'!C30</f>
        <v>665084</v>
      </c>
    </row>
    <row r="91" spans="1:7" ht="15.75">
      <c r="A91" s="221" t="str">
        <f t="shared" si="9"/>
        <v>Expat Hungary BUX UCITS ETF</v>
      </c>
      <c r="B91" s="222" t="str">
        <f t="shared" si="10"/>
        <v>04029</v>
      </c>
      <c r="C91" s="223">
        <f t="shared" si="11"/>
        <v>44561</v>
      </c>
      <c r="D91" s="224"/>
      <c r="E91" s="225" t="s">
        <v>17</v>
      </c>
      <c r="F91" s="222" t="s">
        <v>790</v>
      </c>
      <c r="G91" s="226">
        <f>'2-OD'!G10</f>
        <v>0</v>
      </c>
    </row>
    <row r="92" spans="1:7" ht="15.75">
      <c r="A92" s="221" t="str">
        <f t="shared" si="9"/>
        <v>Expat Hungary BUX UCITS ETF</v>
      </c>
      <c r="B92" s="222" t="str">
        <f t="shared" si="10"/>
        <v>04029</v>
      </c>
      <c r="C92" s="223">
        <f t="shared" si="11"/>
        <v>44561</v>
      </c>
      <c r="D92" s="227"/>
      <c r="E92" s="228" t="s">
        <v>37</v>
      </c>
      <c r="F92" s="222" t="s">
        <v>790</v>
      </c>
      <c r="G92" s="226">
        <f>'2-OD'!G11</f>
        <v>0</v>
      </c>
    </row>
    <row r="93" spans="1:7" ht="15.75">
      <c r="A93" s="221" t="str">
        <f t="shared" si="9"/>
        <v>Expat Hungary BUX UCITS ETF</v>
      </c>
      <c r="B93" s="222" t="str">
        <f t="shared" si="10"/>
        <v>04029</v>
      </c>
      <c r="C93" s="223">
        <f t="shared" si="11"/>
        <v>44561</v>
      </c>
      <c r="D93" s="224" t="s">
        <v>772</v>
      </c>
      <c r="E93" s="229" t="s">
        <v>38</v>
      </c>
      <c r="F93" s="222" t="s">
        <v>790</v>
      </c>
      <c r="G93" s="226">
        <f>'2-OD'!G12</f>
        <v>28626</v>
      </c>
    </row>
    <row r="94" spans="1:7" ht="31.5">
      <c r="A94" s="221" t="str">
        <f t="shared" si="9"/>
        <v>Expat Hungary BUX UCITS ETF</v>
      </c>
      <c r="B94" s="222" t="str">
        <f t="shared" si="10"/>
        <v>04029</v>
      </c>
      <c r="C94" s="223">
        <f t="shared" si="11"/>
        <v>44561</v>
      </c>
      <c r="D94" s="224" t="s">
        <v>773</v>
      </c>
      <c r="E94" s="229" t="s">
        <v>888</v>
      </c>
      <c r="F94" s="222" t="s">
        <v>790</v>
      </c>
      <c r="G94" s="226">
        <f>'2-OD'!G13</f>
        <v>49214</v>
      </c>
    </row>
    <row r="95" spans="1:7" ht="31.5">
      <c r="A95" s="221" t="str">
        <f t="shared" si="9"/>
        <v>Expat Hungary BUX UCITS ETF</v>
      </c>
      <c r="B95" s="222" t="str">
        <f t="shared" si="10"/>
        <v>04029</v>
      </c>
      <c r="C95" s="223">
        <f t="shared" si="11"/>
        <v>44561</v>
      </c>
      <c r="D95" s="224" t="s">
        <v>774</v>
      </c>
      <c r="E95" s="229" t="s">
        <v>889</v>
      </c>
      <c r="F95" s="222" t="s">
        <v>790</v>
      </c>
      <c r="G95" s="226">
        <f>'2-OD'!G14</f>
        <v>146857</v>
      </c>
    </row>
    <row r="96" spans="1:7" ht="15.75">
      <c r="A96" s="221" t="str">
        <f t="shared" si="9"/>
        <v>Expat Hungary BUX UCITS ETF</v>
      </c>
      <c r="B96" s="222" t="str">
        <f t="shared" si="10"/>
        <v>04029</v>
      </c>
      <c r="C96" s="223">
        <f t="shared" si="11"/>
        <v>44561</v>
      </c>
      <c r="D96" s="224" t="s">
        <v>775</v>
      </c>
      <c r="E96" s="229" t="s">
        <v>890</v>
      </c>
      <c r="F96" s="222" t="s">
        <v>790</v>
      </c>
      <c r="G96" s="226">
        <f>'2-OD'!G15</f>
        <v>440387</v>
      </c>
    </row>
    <row r="97" spans="1:7" ht="15.75">
      <c r="A97" s="221" t="str">
        <f t="shared" si="9"/>
        <v>Expat Hungary BUX UCITS ETF</v>
      </c>
      <c r="B97" s="222" t="str">
        <f t="shared" si="10"/>
        <v>04029</v>
      </c>
      <c r="C97" s="223">
        <f t="shared" si="11"/>
        <v>44561</v>
      </c>
      <c r="D97" s="224" t="s">
        <v>776</v>
      </c>
      <c r="E97" s="230" t="s">
        <v>891</v>
      </c>
      <c r="F97" s="222" t="s">
        <v>790</v>
      </c>
      <c r="G97" s="226">
        <f>'2-OD'!G16</f>
        <v>0</v>
      </c>
    </row>
    <row r="98" spans="1:7" ht="15.75">
      <c r="A98" s="221" t="str">
        <f t="shared" si="9"/>
        <v>Expat Hungary BUX UCITS ETF</v>
      </c>
      <c r="B98" s="222" t="str">
        <f t="shared" si="10"/>
        <v>04029</v>
      </c>
      <c r="C98" s="223">
        <f t="shared" si="11"/>
        <v>44561</v>
      </c>
      <c r="D98" s="224" t="s">
        <v>777</v>
      </c>
      <c r="E98" s="229" t="s">
        <v>892</v>
      </c>
      <c r="F98" s="222" t="s">
        <v>790</v>
      </c>
      <c r="G98" s="226">
        <f>'2-OD'!G17</f>
        <v>0</v>
      </c>
    </row>
    <row r="99" spans="1:7" ht="15.75">
      <c r="A99" s="221" t="str">
        <f t="shared" si="9"/>
        <v>Expat Hungary BUX UCITS ETF</v>
      </c>
      <c r="B99" s="222" t="str">
        <f t="shared" si="10"/>
        <v>04029</v>
      </c>
      <c r="C99" s="223">
        <f t="shared" si="11"/>
        <v>44561</v>
      </c>
      <c r="D99" s="227" t="s">
        <v>778</v>
      </c>
      <c r="E99" s="231" t="s">
        <v>20</v>
      </c>
      <c r="F99" s="222" t="s">
        <v>790</v>
      </c>
      <c r="G99" s="226">
        <f>'2-OD'!G18</f>
        <v>665084</v>
      </c>
    </row>
    <row r="100" spans="1:7" ht="15.75">
      <c r="A100" s="221" t="str">
        <f t="shared" si="9"/>
        <v>Expat Hungary BUX UCITS ETF</v>
      </c>
      <c r="B100" s="222" t="str">
        <f t="shared" si="10"/>
        <v>04029</v>
      </c>
      <c r="C100" s="223">
        <f t="shared" si="11"/>
        <v>44561</v>
      </c>
      <c r="D100" s="227"/>
      <c r="E100" s="232" t="s">
        <v>39</v>
      </c>
      <c r="F100" s="222" t="s">
        <v>790</v>
      </c>
      <c r="G100" s="226">
        <f>'2-OD'!G19</f>
        <v>0</v>
      </c>
    </row>
    <row r="101" spans="1:7" ht="15.75">
      <c r="A101" s="221" t="str">
        <f t="shared" si="9"/>
        <v>Expat Hungary BUX UCITS ETF</v>
      </c>
      <c r="B101" s="222" t="str">
        <f t="shared" si="10"/>
        <v>04029</v>
      </c>
      <c r="C101" s="223">
        <f t="shared" si="11"/>
        <v>44561</v>
      </c>
      <c r="D101" s="227" t="s">
        <v>779</v>
      </c>
      <c r="E101" s="231" t="s">
        <v>23</v>
      </c>
      <c r="F101" s="222" t="s">
        <v>790</v>
      </c>
      <c r="G101" s="226">
        <f>'2-OD'!G25</f>
        <v>0</v>
      </c>
    </row>
    <row r="102" spans="1:7" ht="15.75">
      <c r="A102" s="221" t="str">
        <f t="shared" si="9"/>
        <v>Expat Hungary BUX UCITS ETF</v>
      </c>
      <c r="B102" s="222" t="str">
        <f t="shared" si="10"/>
        <v>04029</v>
      </c>
      <c r="C102" s="223">
        <f t="shared" si="11"/>
        <v>44561</v>
      </c>
      <c r="D102" s="227" t="s">
        <v>780</v>
      </c>
      <c r="E102" s="232" t="s">
        <v>40</v>
      </c>
      <c r="F102" s="222" t="s">
        <v>790</v>
      </c>
      <c r="G102" s="226">
        <f>'2-OD'!G26</f>
        <v>665084</v>
      </c>
    </row>
    <row r="103" spans="1:7" ht="15.75">
      <c r="A103" s="221" t="str">
        <f t="shared" si="9"/>
        <v>Expat Hungary BUX UCITS ETF</v>
      </c>
      <c r="B103" s="222" t="str">
        <f t="shared" si="10"/>
        <v>04029</v>
      </c>
      <c r="C103" s="223">
        <f t="shared" si="11"/>
        <v>44561</v>
      </c>
      <c r="D103" s="227" t="s">
        <v>781</v>
      </c>
      <c r="E103" s="232" t="s">
        <v>786</v>
      </c>
      <c r="F103" s="222" t="s">
        <v>790</v>
      </c>
      <c r="G103" s="226">
        <f>'2-OD'!G27</f>
        <v>0</v>
      </c>
    </row>
    <row r="104" spans="1:7" ht="15.75">
      <c r="A104" s="221" t="str">
        <f t="shared" si="9"/>
        <v>Expat Hungary BUX UCITS ETF</v>
      </c>
      <c r="B104" s="222" t="str">
        <f t="shared" si="10"/>
        <v>04029</v>
      </c>
      <c r="C104" s="223">
        <f t="shared" si="11"/>
        <v>44561</v>
      </c>
      <c r="D104" s="227"/>
      <c r="E104" s="232"/>
      <c r="F104" s="222" t="s">
        <v>790</v>
      </c>
      <c r="G104" s="226">
        <f>'2-OD'!G28</f>
        <v>0</v>
      </c>
    </row>
    <row r="105" spans="1:7" ht="15.75">
      <c r="A105" s="221" t="str">
        <f t="shared" si="9"/>
        <v>Expat Hungary BUX UCITS ETF</v>
      </c>
      <c r="B105" s="222" t="str">
        <f t="shared" si="10"/>
        <v>04029</v>
      </c>
      <c r="C105" s="223">
        <f t="shared" si="11"/>
        <v>44561</v>
      </c>
      <c r="D105" s="227" t="s">
        <v>782</v>
      </c>
      <c r="E105" s="232" t="s">
        <v>125</v>
      </c>
      <c r="F105" s="222" t="s">
        <v>790</v>
      </c>
      <c r="G105" s="226">
        <f>'2-OD'!G29</f>
        <v>0</v>
      </c>
    </row>
    <row r="106" spans="1:7" ht="15.75">
      <c r="A106" s="221" t="str">
        <f t="shared" si="9"/>
        <v>Expat Hungary BUX UCITS ETF</v>
      </c>
      <c r="B106" s="222" t="str">
        <f t="shared" si="10"/>
        <v>04029</v>
      </c>
      <c r="C106" s="223">
        <f t="shared" si="11"/>
        <v>44561</v>
      </c>
      <c r="D106" s="227" t="s">
        <v>783</v>
      </c>
      <c r="E106" s="232" t="s">
        <v>788</v>
      </c>
      <c r="F106" s="222" t="s">
        <v>790</v>
      </c>
      <c r="G106" s="226">
        <f>'2-OD'!G30</f>
        <v>665084</v>
      </c>
    </row>
    <row r="107" spans="1:7" ht="15.75">
      <c r="A107" s="233" t="str">
        <f t="shared" si="9"/>
        <v>Expat Hungary BUX UCITS ETF</v>
      </c>
      <c r="B107" s="234" t="str">
        <f t="shared" si="10"/>
        <v>04029</v>
      </c>
      <c r="C107" s="235">
        <f t="shared" si="11"/>
        <v>44561</v>
      </c>
      <c r="D107" s="236"/>
      <c r="E107" s="237" t="s">
        <v>919</v>
      </c>
      <c r="F107" s="234" t="s">
        <v>1272</v>
      </c>
      <c r="G107" s="238">
        <f>'3-OPP'!E12</f>
        <v>0</v>
      </c>
    </row>
    <row r="108" spans="1:7" ht="31.5">
      <c r="A108" s="233" t="str">
        <f t="shared" si="9"/>
        <v>Expat Hungary BUX UCITS ETF</v>
      </c>
      <c r="B108" s="234" t="str">
        <f t="shared" si="10"/>
        <v>04029</v>
      </c>
      <c r="C108" s="235">
        <f t="shared" si="11"/>
        <v>44561</v>
      </c>
      <c r="D108" s="236" t="s">
        <v>791</v>
      </c>
      <c r="E108" s="239" t="s">
        <v>920</v>
      </c>
      <c r="F108" s="234" t="s">
        <v>1272</v>
      </c>
      <c r="G108" s="238">
        <f>'3-OPP'!E13</f>
        <v>-1350781</v>
      </c>
    </row>
    <row r="109" spans="1:7" ht="31.5">
      <c r="A109" s="233" t="str">
        <f t="shared" si="9"/>
        <v>Expat Hungary BUX UCITS ETF</v>
      </c>
      <c r="B109" s="234" t="str">
        <f t="shared" si="10"/>
        <v>04029</v>
      </c>
      <c r="C109" s="235">
        <f t="shared" si="11"/>
        <v>44561</v>
      </c>
      <c r="D109" s="236" t="s">
        <v>792</v>
      </c>
      <c r="E109" s="239" t="s">
        <v>896</v>
      </c>
      <c r="F109" s="234" t="s">
        <v>1272</v>
      </c>
      <c r="G109" s="238">
        <f>'3-OPP'!E14</f>
        <v>0</v>
      </c>
    </row>
    <row r="110" spans="1:7" ht="15.75">
      <c r="A110" s="233" t="str">
        <f aca="true" t="shared" si="12" ref="A110:A141">dfName</f>
        <v>Expat Hungary BUX UCITS ETF</v>
      </c>
      <c r="B110" s="234" t="str">
        <f aca="true" t="shared" si="13" ref="B110:B141">dfRG</f>
        <v>04029</v>
      </c>
      <c r="C110" s="235">
        <f aca="true" t="shared" si="14" ref="C110:C141">EndDate</f>
        <v>44561</v>
      </c>
      <c r="D110" s="236" t="s">
        <v>793</v>
      </c>
      <c r="E110" s="240" t="s">
        <v>63</v>
      </c>
      <c r="F110" s="234" t="s">
        <v>1272</v>
      </c>
      <c r="G110" s="238">
        <f>'3-OPP'!E15</f>
        <v>0</v>
      </c>
    </row>
    <row r="111" spans="1:7" ht="15.75">
      <c r="A111" s="233" t="str">
        <f t="shared" si="12"/>
        <v>Expat Hungary BUX UCITS ETF</v>
      </c>
      <c r="B111" s="234" t="str">
        <f t="shared" si="13"/>
        <v>04029</v>
      </c>
      <c r="C111" s="235">
        <f t="shared" si="14"/>
        <v>44561</v>
      </c>
      <c r="D111" s="236" t="s">
        <v>794</v>
      </c>
      <c r="E111" s="241" t="s">
        <v>897</v>
      </c>
      <c r="F111" s="234" t="s">
        <v>1272</v>
      </c>
      <c r="G111" s="238">
        <f>'3-OPP'!E16</f>
        <v>0</v>
      </c>
    </row>
    <row r="112" spans="1:7" ht="15.75">
      <c r="A112" s="233" t="str">
        <f t="shared" si="12"/>
        <v>Expat Hungary BUX UCITS ETF</v>
      </c>
      <c r="B112" s="234" t="str">
        <f t="shared" si="13"/>
        <v>04029</v>
      </c>
      <c r="C112" s="235">
        <f t="shared" si="14"/>
        <v>44561</v>
      </c>
      <c r="D112" s="236" t="s">
        <v>795</v>
      </c>
      <c r="E112" s="241" t="s">
        <v>921</v>
      </c>
      <c r="F112" s="234" t="s">
        <v>1272</v>
      </c>
      <c r="G112" s="238">
        <f>'3-OPP'!E17</f>
        <v>0</v>
      </c>
    </row>
    <row r="113" spans="1:7" ht="15.75">
      <c r="A113" s="233" t="str">
        <f t="shared" si="12"/>
        <v>Expat Hungary BUX UCITS ETF</v>
      </c>
      <c r="B113" s="234" t="str">
        <f t="shared" si="13"/>
        <v>04029</v>
      </c>
      <c r="C113" s="235">
        <f t="shared" si="14"/>
        <v>44561</v>
      </c>
      <c r="D113" s="236" t="s">
        <v>796</v>
      </c>
      <c r="E113" s="239" t="s">
        <v>917</v>
      </c>
      <c r="F113" s="234" t="s">
        <v>1272</v>
      </c>
      <c r="G113" s="238">
        <f>'3-OPP'!E18</f>
        <v>-840</v>
      </c>
    </row>
    <row r="114" spans="1:7" ht="31.5">
      <c r="A114" s="233" t="str">
        <f t="shared" si="12"/>
        <v>Expat Hungary BUX UCITS ETF</v>
      </c>
      <c r="B114" s="234" t="str">
        <f t="shared" si="13"/>
        <v>04029</v>
      </c>
      <c r="C114" s="235">
        <f t="shared" si="14"/>
        <v>44561</v>
      </c>
      <c r="D114" s="242" t="s">
        <v>797</v>
      </c>
      <c r="E114" s="237" t="s">
        <v>918</v>
      </c>
      <c r="F114" s="234" t="s">
        <v>1272</v>
      </c>
      <c r="G114" s="238">
        <f>'3-OPP'!E19</f>
        <v>-1351621</v>
      </c>
    </row>
    <row r="115" spans="1:7" ht="15.75">
      <c r="A115" s="233" t="str">
        <f t="shared" si="12"/>
        <v>Expat Hungary BUX UCITS ETF</v>
      </c>
      <c r="B115" s="234" t="str">
        <f t="shared" si="13"/>
        <v>04029</v>
      </c>
      <c r="C115" s="235">
        <f t="shared" si="14"/>
        <v>44561</v>
      </c>
      <c r="D115" s="236"/>
      <c r="E115" s="237" t="s">
        <v>101</v>
      </c>
      <c r="F115" s="234" t="s">
        <v>1272</v>
      </c>
      <c r="G115" s="238">
        <f>'3-OPP'!E20</f>
        <v>0</v>
      </c>
    </row>
    <row r="116" spans="1:7" ht="31.5">
      <c r="A116" s="233" t="str">
        <f t="shared" si="12"/>
        <v>Expat Hungary BUX UCITS ETF</v>
      </c>
      <c r="B116" s="234" t="str">
        <f t="shared" si="13"/>
        <v>04029</v>
      </c>
      <c r="C116" s="235">
        <f t="shared" si="14"/>
        <v>44561</v>
      </c>
      <c r="D116" s="236" t="s">
        <v>798</v>
      </c>
      <c r="E116" s="239" t="s">
        <v>898</v>
      </c>
      <c r="F116" s="234" t="s">
        <v>1272</v>
      </c>
      <c r="G116" s="238">
        <f>'3-OPP'!E21</f>
        <v>929190</v>
      </c>
    </row>
    <row r="117" spans="1:7" ht="31.5">
      <c r="A117" s="233" t="str">
        <f t="shared" si="12"/>
        <v>Expat Hungary BUX UCITS ETF</v>
      </c>
      <c r="B117" s="234" t="str">
        <f t="shared" si="13"/>
        <v>04029</v>
      </c>
      <c r="C117" s="235">
        <f t="shared" si="14"/>
        <v>44561</v>
      </c>
      <c r="D117" s="236" t="s">
        <v>799</v>
      </c>
      <c r="E117" s="239" t="s">
        <v>899</v>
      </c>
      <c r="F117" s="234" t="s">
        <v>1272</v>
      </c>
      <c r="G117" s="238">
        <f>'3-OPP'!E22</f>
        <v>0</v>
      </c>
    </row>
    <row r="118" spans="1:7" ht="15.75">
      <c r="A118" s="233" t="str">
        <f t="shared" si="12"/>
        <v>Expat Hungary BUX UCITS ETF</v>
      </c>
      <c r="B118" s="234" t="str">
        <f t="shared" si="13"/>
        <v>04029</v>
      </c>
      <c r="C118" s="235">
        <f t="shared" si="14"/>
        <v>44561</v>
      </c>
      <c r="D118" s="236" t="s">
        <v>800</v>
      </c>
      <c r="E118" s="239" t="s">
        <v>900</v>
      </c>
      <c r="F118" s="234" t="s">
        <v>1272</v>
      </c>
      <c r="G118" s="238">
        <f>'3-OPP'!E23</f>
        <v>-6753</v>
      </c>
    </row>
    <row r="119" spans="1:7" ht="15.75">
      <c r="A119" s="233" t="str">
        <f t="shared" si="12"/>
        <v>Expat Hungary BUX UCITS ETF</v>
      </c>
      <c r="B119" s="234" t="str">
        <f t="shared" si="13"/>
        <v>04029</v>
      </c>
      <c r="C119" s="235">
        <f t="shared" si="14"/>
        <v>44561</v>
      </c>
      <c r="D119" s="236" t="s">
        <v>801</v>
      </c>
      <c r="E119" s="239" t="s">
        <v>901</v>
      </c>
      <c r="F119" s="234" t="s">
        <v>1272</v>
      </c>
      <c r="G119" s="238">
        <f>'3-OPP'!E24</f>
        <v>28566</v>
      </c>
    </row>
    <row r="120" spans="1:7" ht="15.75">
      <c r="A120" s="233" t="str">
        <f t="shared" si="12"/>
        <v>Expat Hungary BUX UCITS ETF</v>
      </c>
      <c r="B120" s="234" t="str">
        <f t="shared" si="13"/>
        <v>04029</v>
      </c>
      <c r="C120" s="235">
        <f t="shared" si="14"/>
        <v>44561</v>
      </c>
      <c r="D120" s="236" t="s">
        <v>802</v>
      </c>
      <c r="E120" s="241" t="s">
        <v>902</v>
      </c>
      <c r="F120" s="234" t="s">
        <v>1272</v>
      </c>
      <c r="G120" s="238">
        <f>'3-OPP'!E25</f>
        <v>-12484</v>
      </c>
    </row>
    <row r="121" spans="1:7" ht="15.75">
      <c r="A121" s="233" t="str">
        <f t="shared" si="12"/>
        <v>Expat Hungary BUX UCITS ETF</v>
      </c>
      <c r="B121" s="234" t="str">
        <f t="shared" si="13"/>
        <v>04029</v>
      </c>
      <c r="C121" s="235">
        <f t="shared" si="14"/>
        <v>44561</v>
      </c>
      <c r="D121" s="236" t="s">
        <v>803</v>
      </c>
      <c r="E121" s="241" t="s">
        <v>903</v>
      </c>
      <c r="F121" s="234" t="s">
        <v>1272</v>
      </c>
      <c r="G121" s="238">
        <f>'3-OPP'!E26</f>
        <v>-4470</v>
      </c>
    </row>
    <row r="122" spans="1:7" ht="15.75">
      <c r="A122" s="233" t="str">
        <f t="shared" si="12"/>
        <v>Expat Hungary BUX UCITS ETF</v>
      </c>
      <c r="B122" s="234" t="str">
        <f t="shared" si="13"/>
        <v>04029</v>
      </c>
      <c r="C122" s="235">
        <f t="shared" si="14"/>
        <v>44561</v>
      </c>
      <c r="D122" s="236" t="s">
        <v>804</v>
      </c>
      <c r="E122" s="241" t="s">
        <v>904</v>
      </c>
      <c r="F122" s="234" t="s">
        <v>1272</v>
      </c>
      <c r="G122" s="238">
        <f>'3-OPP'!E27</f>
        <v>-2005</v>
      </c>
    </row>
    <row r="123" spans="1:7" ht="15.75">
      <c r="A123" s="233" t="str">
        <f t="shared" si="12"/>
        <v>Expat Hungary BUX UCITS ETF</v>
      </c>
      <c r="B123" s="234" t="str">
        <f t="shared" si="13"/>
        <v>04029</v>
      </c>
      <c r="C123" s="235">
        <f t="shared" si="14"/>
        <v>44561</v>
      </c>
      <c r="D123" s="236" t="s">
        <v>805</v>
      </c>
      <c r="E123" s="239" t="s">
        <v>905</v>
      </c>
      <c r="F123" s="234" t="s">
        <v>1272</v>
      </c>
      <c r="G123" s="238">
        <f>'3-OPP'!E28</f>
        <v>-2</v>
      </c>
    </row>
    <row r="124" spans="1:7" ht="31.5">
      <c r="A124" s="233" t="str">
        <f t="shared" si="12"/>
        <v>Expat Hungary BUX UCITS ETF</v>
      </c>
      <c r="B124" s="234" t="str">
        <f t="shared" si="13"/>
        <v>04029</v>
      </c>
      <c r="C124" s="235">
        <f t="shared" si="14"/>
        <v>44561</v>
      </c>
      <c r="D124" s="242" t="s">
        <v>806</v>
      </c>
      <c r="E124" s="237" t="s">
        <v>94</v>
      </c>
      <c r="F124" s="234" t="s">
        <v>1272</v>
      </c>
      <c r="G124" s="238">
        <f>'3-OPP'!E29</f>
        <v>932042</v>
      </c>
    </row>
    <row r="125" spans="1:7" ht="15.75">
      <c r="A125" s="233" t="str">
        <f t="shared" si="12"/>
        <v>Expat Hungary BUX UCITS ETF</v>
      </c>
      <c r="B125" s="234" t="str">
        <f t="shared" si="13"/>
        <v>04029</v>
      </c>
      <c r="C125" s="235">
        <f t="shared" si="14"/>
        <v>44561</v>
      </c>
      <c r="D125" s="236"/>
      <c r="E125" s="237" t="s">
        <v>102</v>
      </c>
      <c r="F125" s="234" t="s">
        <v>1272</v>
      </c>
      <c r="G125" s="238">
        <f>'3-OPP'!E30</f>
        <v>0</v>
      </c>
    </row>
    <row r="126" spans="1:7" ht="15.75">
      <c r="A126" s="233" t="str">
        <f t="shared" si="12"/>
        <v>Expat Hungary BUX UCITS ETF</v>
      </c>
      <c r="B126" s="234" t="str">
        <f t="shared" si="13"/>
        <v>04029</v>
      </c>
      <c r="C126" s="235">
        <f t="shared" si="14"/>
        <v>44561</v>
      </c>
      <c r="D126" s="236" t="s">
        <v>807</v>
      </c>
      <c r="E126" s="239" t="s">
        <v>906</v>
      </c>
      <c r="F126" s="234" t="s">
        <v>1272</v>
      </c>
      <c r="G126" s="238">
        <f>'3-OPP'!E31</f>
        <v>0</v>
      </c>
    </row>
    <row r="127" spans="1:7" ht="15.75">
      <c r="A127" s="233" t="str">
        <f t="shared" si="12"/>
        <v>Expat Hungary BUX UCITS ETF</v>
      </c>
      <c r="B127" s="234" t="str">
        <f t="shared" si="13"/>
        <v>04029</v>
      </c>
      <c r="C127" s="235">
        <f t="shared" si="14"/>
        <v>44561</v>
      </c>
      <c r="D127" s="236" t="s">
        <v>808</v>
      </c>
      <c r="E127" s="239" t="s">
        <v>907</v>
      </c>
      <c r="F127" s="234" t="s">
        <v>1272</v>
      </c>
      <c r="G127" s="238">
        <f>'3-OPP'!E32</f>
        <v>0</v>
      </c>
    </row>
    <row r="128" spans="1:7" ht="15.75">
      <c r="A128" s="233" t="str">
        <f t="shared" si="12"/>
        <v>Expat Hungary BUX UCITS ETF</v>
      </c>
      <c r="B128" s="234" t="str">
        <f t="shared" si="13"/>
        <v>04029</v>
      </c>
      <c r="C128" s="235">
        <f t="shared" si="14"/>
        <v>44561</v>
      </c>
      <c r="D128" s="236" t="s">
        <v>809</v>
      </c>
      <c r="E128" s="239" t="s">
        <v>908</v>
      </c>
      <c r="F128" s="234" t="s">
        <v>1272</v>
      </c>
      <c r="G128" s="238">
        <f>'3-OPP'!E33</f>
        <v>0</v>
      </c>
    </row>
    <row r="129" spans="1:7" ht="15.75">
      <c r="A129" s="233" t="str">
        <f t="shared" si="12"/>
        <v>Expat Hungary BUX UCITS ETF</v>
      </c>
      <c r="B129" s="234" t="str">
        <f t="shared" si="13"/>
        <v>04029</v>
      </c>
      <c r="C129" s="235">
        <f t="shared" si="14"/>
        <v>44561</v>
      </c>
      <c r="D129" s="236" t="s">
        <v>810</v>
      </c>
      <c r="E129" s="239" t="s">
        <v>909</v>
      </c>
      <c r="F129" s="234" t="s">
        <v>1272</v>
      </c>
      <c r="G129" s="238">
        <f>'3-OPP'!E34</f>
        <v>0</v>
      </c>
    </row>
    <row r="130" spans="1:7" ht="31.5">
      <c r="A130" s="233" t="str">
        <f t="shared" si="12"/>
        <v>Expat Hungary BUX UCITS ETF</v>
      </c>
      <c r="B130" s="234" t="str">
        <f t="shared" si="13"/>
        <v>04029</v>
      </c>
      <c r="C130" s="235">
        <f t="shared" si="14"/>
        <v>44561</v>
      </c>
      <c r="D130" s="236" t="s">
        <v>811</v>
      </c>
      <c r="E130" s="239" t="s">
        <v>910</v>
      </c>
      <c r="F130" s="234" t="s">
        <v>1272</v>
      </c>
      <c r="G130" s="238">
        <f>'3-OPP'!E35</f>
        <v>0</v>
      </c>
    </row>
    <row r="131" spans="1:7" ht="31.5">
      <c r="A131" s="233" t="str">
        <f t="shared" si="12"/>
        <v>Expat Hungary BUX UCITS ETF</v>
      </c>
      <c r="B131" s="234" t="str">
        <f t="shared" si="13"/>
        <v>04029</v>
      </c>
      <c r="C131" s="235">
        <f t="shared" si="14"/>
        <v>44561</v>
      </c>
      <c r="D131" s="242" t="s">
        <v>812</v>
      </c>
      <c r="E131" s="237" t="s">
        <v>126</v>
      </c>
      <c r="F131" s="234" t="s">
        <v>1272</v>
      </c>
      <c r="G131" s="238">
        <f>'3-OPP'!E36</f>
        <v>0</v>
      </c>
    </row>
    <row r="132" spans="1:7" ht="31.5">
      <c r="A132" s="233" t="str">
        <f t="shared" si="12"/>
        <v>Expat Hungary BUX UCITS ETF</v>
      </c>
      <c r="B132" s="234" t="str">
        <f t="shared" si="13"/>
        <v>04029</v>
      </c>
      <c r="C132" s="235">
        <f t="shared" si="14"/>
        <v>44561</v>
      </c>
      <c r="D132" s="242" t="s">
        <v>813</v>
      </c>
      <c r="E132" s="237" t="s">
        <v>62</v>
      </c>
      <c r="F132" s="234" t="s">
        <v>1272</v>
      </c>
      <c r="G132" s="238">
        <f>'3-OPP'!E37</f>
        <v>-419579</v>
      </c>
    </row>
    <row r="133" spans="1:7" ht="31.5">
      <c r="A133" s="233" t="str">
        <f t="shared" si="12"/>
        <v>Expat Hungary BUX UCITS ETF</v>
      </c>
      <c r="B133" s="234" t="str">
        <f t="shared" si="13"/>
        <v>04029</v>
      </c>
      <c r="C133" s="235">
        <f t="shared" si="14"/>
        <v>44561</v>
      </c>
      <c r="D133" s="242" t="s">
        <v>814</v>
      </c>
      <c r="E133" s="237" t="s">
        <v>915</v>
      </c>
      <c r="F133" s="234" t="s">
        <v>1272</v>
      </c>
      <c r="G133" s="238">
        <f>'3-OPP'!E38</f>
        <v>465566</v>
      </c>
    </row>
    <row r="134" spans="1:7" ht="31.5">
      <c r="A134" s="233" t="str">
        <f t="shared" si="12"/>
        <v>Expat Hungary BUX UCITS ETF</v>
      </c>
      <c r="B134" s="234" t="str">
        <f t="shared" si="13"/>
        <v>04029</v>
      </c>
      <c r="C134" s="235">
        <f t="shared" si="14"/>
        <v>44561</v>
      </c>
      <c r="D134" s="242" t="s">
        <v>815</v>
      </c>
      <c r="E134" s="237" t="s">
        <v>916</v>
      </c>
      <c r="F134" s="234" t="s">
        <v>1272</v>
      </c>
      <c r="G134" s="238">
        <f>'3-OPP'!E39</f>
        <v>45987</v>
      </c>
    </row>
    <row r="135" spans="1:7" ht="15.75">
      <c r="A135" s="233" t="str">
        <f t="shared" si="12"/>
        <v>Expat Hungary BUX UCITS ETF</v>
      </c>
      <c r="B135" s="234" t="str">
        <f t="shared" si="13"/>
        <v>04029</v>
      </c>
      <c r="C135" s="235">
        <f t="shared" si="14"/>
        <v>44561</v>
      </c>
      <c r="D135" s="236" t="s">
        <v>816</v>
      </c>
      <c r="E135" s="240" t="s">
        <v>72</v>
      </c>
      <c r="F135" s="234" t="s">
        <v>1272</v>
      </c>
      <c r="G135" s="238">
        <f>'3-OPP'!E40</f>
        <v>45987</v>
      </c>
    </row>
    <row r="136" spans="1:7" ht="31.5">
      <c r="A136" s="221" t="str">
        <f t="shared" si="12"/>
        <v>Expat Hungary BUX UCITS ETF</v>
      </c>
      <c r="B136" s="222" t="str">
        <f t="shared" si="13"/>
        <v>04029</v>
      </c>
      <c r="C136" s="223">
        <f t="shared" si="14"/>
        <v>44561</v>
      </c>
      <c r="D136" s="243" t="s">
        <v>817</v>
      </c>
      <c r="E136" s="244" t="s">
        <v>76</v>
      </c>
      <c r="F136" s="222" t="s">
        <v>1273</v>
      </c>
      <c r="G136" s="226">
        <f>'4-OSK'!I13</f>
        <v>0</v>
      </c>
    </row>
    <row r="137" spans="1:7" ht="31.5">
      <c r="A137" s="221" t="str">
        <f t="shared" si="12"/>
        <v>Expat Hungary BUX UCITS ETF</v>
      </c>
      <c r="B137" s="222" t="str">
        <f t="shared" si="13"/>
        <v>04029</v>
      </c>
      <c r="C137" s="223">
        <f t="shared" si="14"/>
        <v>44561</v>
      </c>
      <c r="D137" s="243" t="s">
        <v>818</v>
      </c>
      <c r="E137" s="244" t="s">
        <v>49</v>
      </c>
      <c r="F137" s="222" t="s">
        <v>1273</v>
      </c>
      <c r="G137" s="226">
        <f>'4-OSK'!I14</f>
        <v>1423573</v>
      </c>
    </row>
    <row r="138" spans="1:7" ht="31.5">
      <c r="A138" s="221" t="str">
        <f t="shared" si="12"/>
        <v>Expat Hungary BUX UCITS ETF</v>
      </c>
      <c r="B138" s="222" t="str">
        <f t="shared" si="13"/>
        <v>04029</v>
      </c>
      <c r="C138" s="223">
        <f t="shared" si="14"/>
        <v>44561</v>
      </c>
      <c r="D138" s="243" t="s">
        <v>819</v>
      </c>
      <c r="E138" s="244" t="s">
        <v>50</v>
      </c>
      <c r="F138" s="222" t="s">
        <v>1273</v>
      </c>
      <c r="G138" s="226">
        <f>'4-OSK'!I15</f>
        <v>0</v>
      </c>
    </row>
    <row r="139" spans="1:7" ht="31.5">
      <c r="A139" s="221" t="str">
        <f t="shared" si="12"/>
        <v>Expat Hungary BUX UCITS ETF</v>
      </c>
      <c r="B139" s="222" t="str">
        <f t="shared" si="13"/>
        <v>04029</v>
      </c>
      <c r="C139" s="223">
        <f t="shared" si="14"/>
        <v>44561</v>
      </c>
      <c r="D139" s="243" t="s">
        <v>820</v>
      </c>
      <c r="E139" s="245" t="s">
        <v>202</v>
      </c>
      <c r="F139" s="222" t="s">
        <v>1273</v>
      </c>
      <c r="G139" s="226">
        <f>'4-OSK'!I16</f>
        <v>0</v>
      </c>
    </row>
    <row r="140" spans="1:7" ht="31.5">
      <c r="A140" s="221" t="str">
        <f t="shared" si="12"/>
        <v>Expat Hungary BUX UCITS ETF</v>
      </c>
      <c r="B140" s="222" t="str">
        <f t="shared" si="13"/>
        <v>04029</v>
      </c>
      <c r="C140" s="223">
        <f t="shared" si="14"/>
        <v>44561</v>
      </c>
      <c r="D140" s="243" t="s">
        <v>821</v>
      </c>
      <c r="E140" s="245" t="s">
        <v>911</v>
      </c>
      <c r="F140" s="222" t="s">
        <v>1273</v>
      </c>
      <c r="G140" s="226">
        <f>'4-OSK'!I17</f>
        <v>0</v>
      </c>
    </row>
    <row r="141" spans="1:7" ht="31.5">
      <c r="A141" s="221" t="str">
        <f t="shared" si="12"/>
        <v>Expat Hungary BUX UCITS ETF</v>
      </c>
      <c r="B141" s="222" t="str">
        <f t="shared" si="13"/>
        <v>04029</v>
      </c>
      <c r="C141" s="223">
        <f t="shared" si="14"/>
        <v>44561</v>
      </c>
      <c r="D141" s="243" t="s">
        <v>822</v>
      </c>
      <c r="E141" s="244" t="s">
        <v>51</v>
      </c>
      <c r="F141" s="222" t="s">
        <v>1273</v>
      </c>
      <c r="G141" s="226">
        <f>'4-OSK'!I18</f>
        <v>1423573</v>
      </c>
    </row>
    <row r="142" spans="1:7" ht="31.5">
      <c r="A142" s="221" t="str">
        <f aca="true" t="shared" si="15" ref="A142:A155">dfName</f>
        <v>Expat Hungary BUX UCITS ETF</v>
      </c>
      <c r="B142" s="222" t="str">
        <f aca="true" t="shared" si="16" ref="B142:B155">dfRG</f>
        <v>04029</v>
      </c>
      <c r="C142" s="223">
        <f aca="true" t="shared" si="17" ref="C142:C155">EndDate</f>
        <v>44561</v>
      </c>
      <c r="D142" s="243" t="s">
        <v>823</v>
      </c>
      <c r="E142" s="244" t="s">
        <v>127</v>
      </c>
      <c r="F142" s="222" t="s">
        <v>1273</v>
      </c>
      <c r="G142" s="226">
        <f>'4-OSK'!I19</f>
        <v>-1350780</v>
      </c>
    </row>
    <row r="143" spans="1:7" ht="31.5">
      <c r="A143" s="221" t="str">
        <f t="shared" si="15"/>
        <v>Expat Hungary BUX UCITS ETF</v>
      </c>
      <c r="B143" s="222" t="str">
        <f t="shared" si="16"/>
        <v>04029</v>
      </c>
      <c r="C143" s="223">
        <f t="shared" si="17"/>
        <v>44561</v>
      </c>
      <c r="D143" s="243" t="s">
        <v>824</v>
      </c>
      <c r="E143" s="245" t="s">
        <v>203</v>
      </c>
      <c r="F143" s="222" t="s">
        <v>1273</v>
      </c>
      <c r="G143" s="226">
        <f>'4-OSK'!I20</f>
        <v>283732</v>
      </c>
    </row>
    <row r="144" spans="1:7" ht="31.5">
      <c r="A144" s="221" t="str">
        <f t="shared" si="15"/>
        <v>Expat Hungary BUX UCITS ETF</v>
      </c>
      <c r="B144" s="222" t="str">
        <f t="shared" si="16"/>
        <v>04029</v>
      </c>
      <c r="C144" s="223">
        <f t="shared" si="17"/>
        <v>44561</v>
      </c>
      <c r="D144" s="243" t="s">
        <v>825</v>
      </c>
      <c r="E144" s="245" t="s">
        <v>204</v>
      </c>
      <c r="F144" s="222" t="s">
        <v>1273</v>
      </c>
      <c r="G144" s="226">
        <f>'4-OSK'!I21</f>
        <v>-1634512</v>
      </c>
    </row>
    <row r="145" spans="1:7" ht="31.5">
      <c r="A145" s="221" t="str">
        <f t="shared" si="15"/>
        <v>Expat Hungary BUX UCITS ETF</v>
      </c>
      <c r="B145" s="222" t="str">
        <f t="shared" si="16"/>
        <v>04029</v>
      </c>
      <c r="C145" s="223">
        <f t="shared" si="17"/>
        <v>44561</v>
      </c>
      <c r="D145" s="243" t="s">
        <v>826</v>
      </c>
      <c r="E145" s="244" t="s">
        <v>52</v>
      </c>
      <c r="F145" s="222" t="s">
        <v>1273</v>
      </c>
      <c r="G145" s="226">
        <f>'4-OSK'!I22</f>
        <v>200603</v>
      </c>
    </row>
    <row r="146" spans="1:7" ht="31.5">
      <c r="A146" s="221" t="str">
        <f t="shared" si="15"/>
        <v>Expat Hungary BUX UCITS ETF</v>
      </c>
      <c r="B146" s="222" t="str">
        <f t="shared" si="16"/>
        <v>04029</v>
      </c>
      <c r="C146" s="223">
        <f t="shared" si="17"/>
        <v>44561</v>
      </c>
      <c r="D146" s="243" t="s">
        <v>827</v>
      </c>
      <c r="E146" s="245" t="s">
        <v>53</v>
      </c>
      <c r="F146" s="222" t="s">
        <v>1273</v>
      </c>
      <c r="G146" s="226">
        <f>'4-OSK'!I23</f>
        <v>0</v>
      </c>
    </row>
    <row r="147" spans="1:7" ht="31.5">
      <c r="A147" s="221" t="str">
        <f t="shared" si="15"/>
        <v>Expat Hungary BUX UCITS ETF</v>
      </c>
      <c r="B147" s="222" t="str">
        <f t="shared" si="16"/>
        <v>04029</v>
      </c>
      <c r="C147" s="223">
        <f t="shared" si="17"/>
        <v>44561</v>
      </c>
      <c r="D147" s="243" t="s">
        <v>828</v>
      </c>
      <c r="E147" s="245" t="s">
        <v>205</v>
      </c>
      <c r="F147" s="222" t="s">
        <v>1273</v>
      </c>
      <c r="G147" s="226">
        <f>'4-OSK'!I24</f>
        <v>0</v>
      </c>
    </row>
    <row r="148" spans="1:7" ht="31.5">
      <c r="A148" s="221" t="str">
        <f t="shared" si="15"/>
        <v>Expat Hungary BUX UCITS ETF</v>
      </c>
      <c r="B148" s="222" t="str">
        <f t="shared" si="16"/>
        <v>04029</v>
      </c>
      <c r="C148" s="223">
        <f t="shared" si="17"/>
        <v>44561</v>
      </c>
      <c r="D148" s="243" t="s">
        <v>829</v>
      </c>
      <c r="E148" s="245" t="s">
        <v>206</v>
      </c>
      <c r="F148" s="222" t="s">
        <v>1273</v>
      </c>
      <c r="G148" s="226">
        <f>'4-OSK'!I25</f>
        <v>0</v>
      </c>
    </row>
    <row r="149" spans="1:7" ht="31.5">
      <c r="A149" s="221" t="str">
        <f t="shared" si="15"/>
        <v>Expat Hungary BUX UCITS ETF</v>
      </c>
      <c r="B149" s="222" t="str">
        <f t="shared" si="16"/>
        <v>04029</v>
      </c>
      <c r="C149" s="223">
        <f t="shared" si="17"/>
        <v>44561</v>
      </c>
      <c r="D149" s="243" t="s">
        <v>830</v>
      </c>
      <c r="E149" s="245" t="s">
        <v>54</v>
      </c>
      <c r="F149" s="222" t="s">
        <v>1273</v>
      </c>
      <c r="G149" s="226">
        <f>'4-OSK'!I26</f>
        <v>0</v>
      </c>
    </row>
    <row r="150" spans="1:7" ht="31.5">
      <c r="A150" s="221" t="str">
        <f t="shared" si="15"/>
        <v>Expat Hungary BUX UCITS ETF</v>
      </c>
      <c r="B150" s="222" t="str">
        <f t="shared" si="16"/>
        <v>04029</v>
      </c>
      <c r="C150" s="223">
        <f t="shared" si="17"/>
        <v>44561</v>
      </c>
      <c r="D150" s="243" t="s">
        <v>831</v>
      </c>
      <c r="E150" s="245" t="s">
        <v>128</v>
      </c>
      <c r="F150" s="222" t="s">
        <v>1273</v>
      </c>
      <c r="G150" s="226">
        <f>'4-OSK'!I27</f>
        <v>0</v>
      </c>
    </row>
    <row r="151" spans="1:7" ht="31.5">
      <c r="A151" s="221" t="str">
        <f t="shared" si="15"/>
        <v>Expat Hungary BUX UCITS ETF</v>
      </c>
      <c r="B151" s="222" t="str">
        <f t="shared" si="16"/>
        <v>04029</v>
      </c>
      <c r="C151" s="223">
        <f t="shared" si="17"/>
        <v>44561</v>
      </c>
      <c r="D151" s="243" t="s">
        <v>832</v>
      </c>
      <c r="E151" s="245" t="s">
        <v>912</v>
      </c>
      <c r="F151" s="222" t="s">
        <v>1273</v>
      </c>
      <c r="G151" s="226">
        <f>'4-OSK'!I28</f>
        <v>0</v>
      </c>
    </row>
    <row r="152" spans="1:7" ht="31.5">
      <c r="A152" s="221" t="str">
        <f t="shared" si="15"/>
        <v>Expat Hungary BUX UCITS ETF</v>
      </c>
      <c r="B152" s="222" t="str">
        <f t="shared" si="16"/>
        <v>04029</v>
      </c>
      <c r="C152" s="223">
        <f t="shared" si="17"/>
        <v>44561</v>
      </c>
      <c r="D152" s="243" t="s">
        <v>833</v>
      </c>
      <c r="E152" s="245" t="s">
        <v>913</v>
      </c>
      <c r="F152" s="222" t="s">
        <v>1273</v>
      </c>
      <c r="G152" s="226">
        <f>'4-OSK'!I29</f>
        <v>0</v>
      </c>
    </row>
    <row r="153" spans="1:7" ht="31.5">
      <c r="A153" s="221" t="str">
        <f t="shared" si="15"/>
        <v>Expat Hungary BUX UCITS ETF</v>
      </c>
      <c r="B153" s="222" t="str">
        <f t="shared" si="16"/>
        <v>04029</v>
      </c>
      <c r="C153" s="223">
        <f t="shared" si="17"/>
        <v>44561</v>
      </c>
      <c r="D153" s="243" t="s">
        <v>834</v>
      </c>
      <c r="E153" s="245" t="s">
        <v>129</v>
      </c>
      <c r="F153" s="222" t="s">
        <v>1273</v>
      </c>
      <c r="G153" s="226">
        <f>'4-OSK'!I30</f>
        <v>0</v>
      </c>
    </row>
    <row r="154" spans="1:7" ht="31.5">
      <c r="A154" s="221" t="str">
        <f t="shared" si="15"/>
        <v>Expat Hungary BUX UCITS ETF</v>
      </c>
      <c r="B154" s="222" t="str">
        <f t="shared" si="16"/>
        <v>04029</v>
      </c>
      <c r="C154" s="223">
        <f t="shared" si="17"/>
        <v>44561</v>
      </c>
      <c r="D154" s="243" t="s">
        <v>835</v>
      </c>
      <c r="E154" s="245" t="s">
        <v>912</v>
      </c>
      <c r="F154" s="222" t="s">
        <v>1273</v>
      </c>
      <c r="G154" s="226">
        <f>'4-OSK'!I31</f>
        <v>0</v>
      </c>
    </row>
    <row r="155" spans="1:7" ht="31.5">
      <c r="A155" s="221" t="str">
        <f t="shared" si="15"/>
        <v>Expat Hungary BUX UCITS ETF</v>
      </c>
      <c r="B155" s="222" t="str">
        <f t="shared" si="16"/>
        <v>04029</v>
      </c>
      <c r="C155" s="223">
        <f t="shared" si="17"/>
        <v>44561</v>
      </c>
      <c r="D155" s="243" t="s">
        <v>836</v>
      </c>
      <c r="E155" s="245" t="s">
        <v>913</v>
      </c>
      <c r="F155" s="222" t="s">
        <v>1273</v>
      </c>
      <c r="G155" s="226">
        <f>'4-OSK'!I32</f>
        <v>0</v>
      </c>
    </row>
    <row r="156" spans="1:7" ht="31.5">
      <c r="A156" s="221"/>
      <c r="B156" s="222"/>
      <c r="C156" s="223"/>
      <c r="D156" s="243" t="s">
        <v>837</v>
      </c>
      <c r="E156" s="245" t="s">
        <v>96</v>
      </c>
      <c r="F156" s="222" t="s">
        <v>1273</v>
      </c>
      <c r="G156" s="226">
        <f>'4-OSK'!I33</f>
        <v>0</v>
      </c>
    </row>
    <row r="157" spans="1:7" ht="31.5">
      <c r="A157" s="221" t="str">
        <f aca="true" t="shared" si="18" ref="A157:A199">dfName</f>
        <v>Expat Hungary BUX UCITS ETF</v>
      </c>
      <c r="B157" s="222" t="str">
        <f aca="true" t="shared" si="19" ref="B157:B199">dfRG</f>
        <v>04029</v>
      </c>
      <c r="C157" s="223">
        <f aca="true" t="shared" si="20" ref="C157:C199">EndDate</f>
        <v>44561</v>
      </c>
      <c r="D157" s="243" t="s">
        <v>826</v>
      </c>
      <c r="E157" s="244" t="s">
        <v>55</v>
      </c>
      <c r="F157" s="222" t="s">
        <v>1273</v>
      </c>
      <c r="G157" s="226">
        <f>'4-OSK'!I34</f>
        <v>273396</v>
      </c>
    </row>
    <row r="158" spans="1:7" ht="31.5">
      <c r="A158" s="221" t="str">
        <f t="shared" si="18"/>
        <v>Expat Hungary BUX UCITS ETF</v>
      </c>
      <c r="B158" s="222" t="str">
        <f t="shared" si="19"/>
        <v>04029</v>
      </c>
      <c r="C158" s="223">
        <f t="shared" si="20"/>
        <v>44561</v>
      </c>
      <c r="D158" s="243" t="s">
        <v>838</v>
      </c>
      <c r="E158" s="245" t="s">
        <v>104</v>
      </c>
      <c r="F158" s="222" t="s">
        <v>1273</v>
      </c>
      <c r="G158" s="226">
        <f>'4-OSK'!I35</f>
        <v>0</v>
      </c>
    </row>
    <row r="159" spans="1:7" ht="31.5">
      <c r="A159" s="221" t="str">
        <f t="shared" si="18"/>
        <v>Expat Hungary BUX UCITS ETF</v>
      </c>
      <c r="B159" s="222" t="str">
        <f t="shared" si="19"/>
        <v>04029</v>
      </c>
      <c r="C159" s="223">
        <f t="shared" si="20"/>
        <v>44561</v>
      </c>
      <c r="D159" s="243" t="s">
        <v>839</v>
      </c>
      <c r="E159" s="244" t="s">
        <v>56</v>
      </c>
      <c r="F159" s="222" t="s">
        <v>1273</v>
      </c>
      <c r="G159" s="226">
        <f>'4-OSK'!I36</f>
        <v>273396</v>
      </c>
    </row>
    <row r="160" spans="1:7" ht="15.75">
      <c r="A160" s="262" t="str">
        <f t="shared" si="18"/>
        <v>Expat Hungary BUX UCITS ETF</v>
      </c>
      <c r="B160" s="263" t="str">
        <f t="shared" si="19"/>
        <v>04029</v>
      </c>
      <c r="C160" s="264">
        <f t="shared" si="20"/>
        <v>44561</v>
      </c>
      <c r="D160" s="332" t="s">
        <v>1300</v>
      </c>
      <c r="E160" s="333" t="s">
        <v>1312</v>
      </c>
      <c r="F160" s="263" t="s">
        <v>1313</v>
      </c>
      <c r="G160" s="341" t="e">
        <f>#REF!</f>
        <v>#REF!</v>
      </c>
    </row>
    <row r="161" spans="1:7" ht="15.75">
      <c r="A161" s="262" t="str">
        <f t="shared" si="18"/>
        <v>Expat Hungary BUX UCITS ETF</v>
      </c>
      <c r="B161" s="263" t="str">
        <f t="shared" si="19"/>
        <v>04029</v>
      </c>
      <c r="C161" s="264">
        <f t="shared" si="20"/>
        <v>44561</v>
      </c>
      <c r="D161" s="332" t="s">
        <v>1301</v>
      </c>
      <c r="E161" s="333" t="s">
        <v>1279</v>
      </c>
      <c r="F161" s="263" t="s">
        <v>1313</v>
      </c>
      <c r="G161" s="342" t="e">
        <f>#REF!</f>
        <v>#REF!</v>
      </c>
    </row>
    <row r="162" spans="1:7" ht="15.75">
      <c r="A162" s="262" t="str">
        <f t="shared" si="18"/>
        <v>Expat Hungary BUX UCITS ETF</v>
      </c>
      <c r="B162" s="263" t="str">
        <f t="shared" si="19"/>
        <v>04029</v>
      </c>
      <c r="C162" s="264">
        <f t="shared" si="20"/>
        <v>44561</v>
      </c>
      <c r="D162" s="332" t="s">
        <v>1302</v>
      </c>
      <c r="E162" s="334" t="s">
        <v>1278</v>
      </c>
      <c r="F162" s="263" t="s">
        <v>1313</v>
      </c>
      <c r="G162" s="342" t="e">
        <f>#REF!</f>
        <v>#REF!</v>
      </c>
    </row>
    <row r="163" spans="1:7" ht="15.75">
      <c r="A163" s="262" t="str">
        <f t="shared" si="18"/>
        <v>Expat Hungary BUX UCITS ETF</v>
      </c>
      <c r="B163" s="263" t="str">
        <f t="shared" si="19"/>
        <v>04029</v>
      </c>
      <c r="C163" s="264">
        <f t="shared" si="20"/>
        <v>44561</v>
      </c>
      <c r="D163" s="332" t="s">
        <v>1303</v>
      </c>
      <c r="E163" s="335" t="s">
        <v>1291</v>
      </c>
      <c r="F163" s="263" t="s">
        <v>1313</v>
      </c>
      <c r="G163" s="342" t="e">
        <f>#REF!</f>
        <v>#REF!</v>
      </c>
    </row>
    <row r="164" spans="1:7" ht="31.5">
      <c r="A164" s="262" t="str">
        <f t="shared" si="18"/>
        <v>Expat Hungary BUX UCITS ETF</v>
      </c>
      <c r="B164" s="263" t="str">
        <f t="shared" si="19"/>
        <v>04029</v>
      </c>
      <c r="C164" s="264">
        <f t="shared" si="20"/>
        <v>44561</v>
      </c>
      <c r="D164" s="332" t="s">
        <v>1304</v>
      </c>
      <c r="E164" s="335" t="s">
        <v>1293</v>
      </c>
      <c r="F164" s="263" t="s">
        <v>1313</v>
      </c>
      <c r="G164" s="343" t="e">
        <f>#REF!</f>
        <v>#REF!</v>
      </c>
    </row>
    <row r="165" spans="1:7" ht="15.75">
      <c r="A165" s="262" t="str">
        <f t="shared" si="18"/>
        <v>Expat Hungary BUX UCITS ETF</v>
      </c>
      <c r="B165" s="263" t="str">
        <f t="shared" si="19"/>
        <v>04029</v>
      </c>
      <c r="C165" s="264">
        <f t="shared" si="20"/>
        <v>44561</v>
      </c>
      <c r="D165" s="332" t="s">
        <v>1305</v>
      </c>
      <c r="E165" s="335" t="s">
        <v>1292</v>
      </c>
      <c r="F165" s="263" t="s">
        <v>1313</v>
      </c>
      <c r="G165" s="342" t="e">
        <f>#REF!</f>
        <v>#REF!</v>
      </c>
    </row>
    <row r="166" spans="1:7" ht="31.5">
      <c r="A166" s="262" t="str">
        <f t="shared" si="18"/>
        <v>Expat Hungary BUX UCITS ETF</v>
      </c>
      <c r="B166" s="263" t="str">
        <f t="shared" si="19"/>
        <v>04029</v>
      </c>
      <c r="C166" s="264">
        <f t="shared" si="20"/>
        <v>44561</v>
      </c>
      <c r="D166" s="332" t="s">
        <v>1306</v>
      </c>
      <c r="E166" s="335" t="s">
        <v>1294</v>
      </c>
      <c r="F166" s="263" t="s">
        <v>1313</v>
      </c>
      <c r="G166" s="343" t="e">
        <f>#REF!</f>
        <v>#REF!</v>
      </c>
    </row>
    <row r="167" spans="1:7" ht="31.5">
      <c r="A167" s="262" t="str">
        <f t="shared" si="18"/>
        <v>Expat Hungary BUX UCITS ETF</v>
      </c>
      <c r="B167" s="263" t="str">
        <f t="shared" si="19"/>
        <v>04029</v>
      </c>
      <c r="C167" s="264">
        <f t="shared" si="20"/>
        <v>44561</v>
      </c>
      <c r="D167" s="332" t="s">
        <v>1307</v>
      </c>
      <c r="E167" s="335" t="s">
        <v>1295</v>
      </c>
      <c r="F167" s="263" t="s">
        <v>1313</v>
      </c>
      <c r="G167" s="342" t="e">
        <f>#REF!</f>
        <v>#REF!</v>
      </c>
    </row>
    <row r="168" spans="1:7" ht="31.5">
      <c r="A168" s="262" t="str">
        <f t="shared" si="18"/>
        <v>Expat Hungary BUX UCITS ETF</v>
      </c>
      <c r="B168" s="263" t="str">
        <f t="shared" si="19"/>
        <v>04029</v>
      </c>
      <c r="C168" s="264">
        <f t="shared" si="20"/>
        <v>44561</v>
      </c>
      <c r="D168" s="332" t="s">
        <v>1308</v>
      </c>
      <c r="E168" s="335" t="s">
        <v>1296</v>
      </c>
      <c r="F168" s="263" t="s">
        <v>1313</v>
      </c>
      <c r="G168" s="342" t="e">
        <f>#REF!</f>
        <v>#REF!</v>
      </c>
    </row>
    <row r="169" spans="1:7" ht="15.75">
      <c r="A169" s="262" t="str">
        <f t="shared" si="18"/>
        <v>Expat Hungary BUX UCITS ETF</v>
      </c>
      <c r="B169" s="263" t="str">
        <f t="shared" si="19"/>
        <v>04029</v>
      </c>
      <c r="C169" s="264">
        <f t="shared" si="20"/>
        <v>44561</v>
      </c>
      <c r="D169" s="332" t="s">
        <v>1309</v>
      </c>
      <c r="E169" s="336" t="s">
        <v>1297</v>
      </c>
      <c r="F169" s="263" t="s">
        <v>1313</v>
      </c>
      <c r="G169" s="344" t="e">
        <f>#REF!</f>
        <v>#REF!</v>
      </c>
    </row>
    <row r="170" spans="1:7" ht="15.75">
      <c r="A170" s="262" t="str">
        <f t="shared" si="18"/>
        <v>Expat Hungary BUX UCITS ETF</v>
      </c>
      <c r="B170" s="263" t="str">
        <f t="shared" si="19"/>
        <v>04029</v>
      </c>
      <c r="C170" s="264">
        <f t="shared" si="20"/>
        <v>44561</v>
      </c>
      <c r="D170" s="332" t="s">
        <v>1310</v>
      </c>
      <c r="E170" s="336" t="s">
        <v>1298</v>
      </c>
      <c r="F170" s="263" t="s">
        <v>1313</v>
      </c>
      <c r="G170" s="344" t="e">
        <f>#REF!</f>
        <v>#REF!</v>
      </c>
    </row>
    <row r="171" spans="1:7" ht="15.75">
      <c r="A171" s="262" t="str">
        <f t="shared" si="18"/>
        <v>Expat Hungary BUX UCITS ETF</v>
      </c>
      <c r="B171" s="263" t="str">
        <f t="shared" si="19"/>
        <v>04029</v>
      </c>
      <c r="C171" s="264">
        <f t="shared" si="20"/>
        <v>44561</v>
      </c>
      <c r="D171" s="332" t="s">
        <v>1311</v>
      </c>
      <c r="E171" s="336" t="s">
        <v>1299</v>
      </c>
      <c r="F171" s="263" t="s">
        <v>1313</v>
      </c>
      <c r="G171" s="344" t="e">
        <f>#REF!</f>
        <v>#REF!</v>
      </c>
    </row>
    <row r="172" spans="1:7" ht="15.75">
      <c r="A172" s="262" t="str">
        <f t="shared" si="18"/>
        <v>Expat Hungary BUX UCITS ETF</v>
      </c>
      <c r="B172" s="263" t="str">
        <f t="shared" si="19"/>
        <v>04029</v>
      </c>
      <c r="C172" s="264">
        <f t="shared" si="20"/>
        <v>44561</v>
      </c>
      <c r="D172" s="332" t="s">
        <v>1325</v>
      </c>
      <c r="E172" s="336" t="s">
        <v>1321</v>
      </c>
      <c r="F172" s="263" t="s">
        <v>1313</v>
      </c>
      <c r="G172" s="345" t="e">
        <f>#REF!</f>
        <v>#REF!</v>
      </c>
    </row>
    <row r="173" spans="1:7" ht="15.75">
      <c r="A173" s="262" t="str">
        <f t="shared" si="18"/>
        <v>Expat Hungary BUX UCITS ETF</v>
      </c>
      <c r="B173" s="263" t="str">
        <f t="shared" si="19"/>
        <v>04029</v>
      </c>
      <c r="C173" s="264">
        <f t="shared" si="20"/>
        <v>44561</v>
      </c>
      <c r="D173" s="332" t="s">
        <v>1326</v>
      </c>
      <c r="E173" s="336" t="s">
        <v>1322</v>
      </c>
      <c r="F173" s="263" t="s">
        <v>1313</v>
      </c>
      <c r="G173" s="345" t="e">
        <f>#REF!</f>
        <v>#REF!</v>
      </c>
    </row>
    <row r="174" spans="1:7" ht="15.75">
      <c r="A174" s="262" t="str">
        <f t="shared" si="18"/>
        <v>Expat Hungary BUX UCITS ETF</v>
      </c>
      <c r="B174" s="263" t="str">
        <f t="shared" si="19"/>
        <v>04029</v>
      </c>
      <c r="C174" s="264">
        <f t="shared" si="20"/>
        <v>44561</v>
      </c>
      <c r="D174" s="332" t="s">
        <v>1327</v>
      </c>
      <c r="E174" s="336" t="s">
        <v>1323</v>
      </c>
      <c r="F174" s="263" t="s">
        <v>1313</v>
      </c>
      <c r="G174" s="345" t="e">
        <f>#REF!</f>
        <v>#REF!</v>
      </c>
    </row>
    <row r="175" spans="1:7" ht="15.75">
      <c r="A175" s="262" t="str">
        <f t="shared" si="18"/>
        <v>Expat Hungary BUX UCITS ETF</v>
      </c>
      <c r="B175" s="263" t="str">
        <f t="shared" si="19"/>
        <v>04029</v>
      </c>
      <c r="C175" s="264">
        <f t="shared" si="20"/>
        <v>44561</v>
      </c>
      <c r="D175" s="332" t="s">
        <v>1328</v>
      </c>
      <c r="E175" s="336" t="s">
        <v>1324</v>
      </c>
      <c r="F175" s="263" t="s">
        <v>1313</v>
      </c>
      <c r="G175" s="345" t="e">
        <f>#REF!</f>
        <v>#REF!</v>
      </c>
    </row>
    <row r="176" spans="1:7" ht="31.5">
      <c r="A176" s="233" t="str">
        <f t="shared" si="18"/>
        <v>Expat Hungary BUX UCITS ETF</v>
      </c>
      <c r="B176" s="234" t="str">
        <f t="shared" si="19"/>
        <v>04029</v>
      </c>
      <c r="C176" s="235">
        <f t="shared" si="20"/>
        <v>44561</v>
      </c>
      <c r="D176" s="246" t="s">
        <v>840</v>
      </c>
      <c r="E176" s="247" t="s">
        <v>130</v>
      </c>
      <c r="F176" s="234" t="s">
        <v>1274</v>
      </c>
      <c r="G176" s="238" t="e">
        <f>#REF!</f>
        <v>#REF!</v>
      </c>
    </row>
    <row r="177" spans="1:7" ht="31.5">
      <c r="A177" s="233" t="str">
        <f t="shared" si="18"/>
        <v>Expat Hungary BUX UCITS ETF</v>
      </c>
      <c r="B177" s="234" t="str">
        <f t="shared" si="19"/>
        <v>04029</v>
      </c>
      <c r="C177" s="235">
        <f t="shared" si="20"/>
        <v>44561</v>
      </c>
      <c r="D177" s="246" t="s">
        <v>841</v>
      </c>
      <c r="E177" s="248" t="s">
        <v>89</v>
      </c>
      <c r="F177" s="234" t="s">
        <v>1274</v>
      </c>
      <c r="G177" s="238" t="e">
        <f>#REF!</f>
        <v>#REF!</v>
      </c>
    </row>
    <row r="178" spans="1:7" ht="31.5">
      <c r="A178" s="233" t="str">
        <f t="shared" si="18"/>
        <v>Expat Hungary BUX UCITS ETF</v>
      </c>
      <c r="B178" s="234" t="str">
        <f t="shared" si="19"/>
        <v>04029</v>
      </c>
      <c r="C178" s="235">
        <f t="shared" si="20"/>
        <v>44561</v>
      </c>
      <c r="D178" s="249" t="s">
        <v>842</v>
      </c>
      <c r="E178" s="250" t="s">
        <v>87</v>
      </c>
      <c r="F178" s="234" t="s">
        <v>1274</v>
      </c>
      <c r="G178" s="238" t="e">
        <f>#REF!</f>
        <v>#REF!</v>
      </c>
    </row>
    <row r="179" spans="1:7" ht="31.5">
      <c r="A179" s="233" t="str">
        <f t="shared" si="18"/>
        <v>Expat Hungary BUX UCITS ETF</v>
      </c>
      <c r="B179" s="234" t="str">
        <f t="shared" si="19"/>
        <v>04029</v>
      </c>
      <c r="C179" s="235">
        <f t="shared" si="20"/>
        <v>44561</v>
      </c>
      <c r="D179" s="246" t="s">
        <v>843</v>
      </c>
      <c r="E179" s="248" t="s">
        <v>90</v>
      </c>
      <c r="F179" s="234" t="s">
        <v>1274</v>
      </c>
      <c r="G179" s="238" t="e">
        <f>#REF!</f>
        <v>#REF!</v>
      </c>
    </row>
    <row r="180" spans="1:7" ht="31.5">
      <c r="A180" s="233" t="str">
        <f t="shared" si="18"/>
        <v>Expat Hungary BUX UCITS ETF</v>
      </c>
      <c r="B180" s="234" t="str">
        <f t="shared" si="19"/>
        <v>04029</v>
      </c>
      <c r="C180" s="235">
        <f t="shared" si="20"/>
        <v>44561</v>
      </c>
      <c r="D180" s="246" t="s">
        <v>844</v>
      </c>
      <c r="E180" s="248" t="s">
        <v>10</v>
      </c>
      <c r="F180" s="234" t="s">
        <v>1274</v>
      </c>
      <c r="G180" s="238" t="e">
        <f>#REF!</f>
        <v>#REF!</v>
      </c>
    </row>
    <row r="181" spans="1:7" ht="31.5">
      <c r="A181" s="233" t="str">
        <f t="shared" si="18"/>
        <v>Expat Hungary BUX UCITS ETF</v>
      </c>
      <c r="B181" s="234" t="str">
        <f t="shared" si="19"/>
        <v>04029</v>
      </c>
      <c r="C181" s="235">
        <f t="shared" si="20"/>
        <v>44561</v>
      </c>
      <c r="D181" s="246" t="s">
        <v>845</v>
      </c>
      <c r="E181" s="247" t="s">
        <v>131</v>
      </c>
      <c r="F181" s="234" t="s">
        <v>1274</v>
      </c>
      <c r="G181" s="238" t="e">
        <f>#REF!</f>
        <v>#REF!</v>
      </c>
    </row>
    <row r="182" spans="1:7" ht="15.75">
      <c r="A182" s="233" t="str">
        <f t="shared" si="18"/>
        <v>Expat Hungary BUX UCITS ETF</v>
      </c>
      <c r="B182" s="234" t="str">
        <f t="shared" si="19"/>
        <v>04029</v>
      </c>
      <c r="C182" s="235">
        <f t="shared" si="20"/>
        <v>44561</v>
      </c>
      <c r="D182" s="251" t="s">
        <v>846</v>
      </c>
      <c r="E182" s="252" t="s">
        <v>1275</v>
      </c>
      <c r="F182" s="234" t="s">
        <v>1274</v>
      </c>
      <c r="G182" s="238" t="e">
        <f>#REF!</f>
        <v>#REF!</v>
      </c>
    </row>
    <row r="183" spans="1:7" ht="15.75">
      <c r="A183" s="253" t="str">
        <f t="shared" si="18"/>
        <v>Expat Hungary BUX UCITS ETF</v>
      </c>
      <c r="B183" s="254" t="str">
        <f t="shared" si="19"/>
        <v>04029</v>
      </c>
      <c r="C183" s="255">
        <f t="shared" si="20"/>
        <v>44561</v>
      </c>
      <c r="D183" s="256"/>
      <c r="E183" s="257" t="s">
        <v>67</v>
      </c>
      <c r="F183" s="254" t="s">
        <v>1276</v>
      </c>
      <c r="G183" s="258" t="e">
        <f>#REF!</f>
        <v>#REF!</v>
      </c>
    </row>
    <row r="184" spans="1:7" ht="15.75">
      <c r="A184" s="253" t="str">
        <f t="shared" si="18"/>
        <v>Expat Hungary BUX UCITS ETF</v>
      </c>
      <c r="B184" s="254" t="str">
        <f t="shared" si="19"/>
        <v>04029</v>
      </c>
      <c r="C184" s="255">
        <f t="shared" si="20"/>
        <v>44561</v>
      </c>
      <c r="D184" s="259" t="s">
        <v>847</v>
      </c>
      <c r="E184" s="260" t="s">
        <v>132</v>
      </c>
      <c r="F184" s="254" t="s">
        <v>1276</v>
      </c>
      <c r="G184" s="258" t="e">
        <f>#REF!</f>
        <v>#REF!</v>
      </c>
    </row>
    <row r="185" spans="1:7" ht="15.75">
      <c r="A185" s="253" t="str">
        <f t="shared" si="18"/>
        <v>Expat Hungary BUX UCITS ETF</v>
      </c>
      <c r="B185" s="254" t="str">
        <f t="shared" si="19"/>
        <v>04029</v>
      </c>
      <c r="C185" s="255">
        <f t="shared" si="20"/>
        <v>44561</v>
      </c>
      <c r="D185" s="259" t="s">
        <v>848</v>
      </c>
      <c r="E185" s="260" t="s">
        <v>133</v>
      </c>
      <c r="F185" s="254" t="s">
        <v>1276</v>
      </c>
      <c r="G185" s="258" t="e">
        <f>#REF!</f>
        <v>#REF!</v>
      </c>
    </row>
    <row r="186" spans="1:7" ht="15.75">
      <c r="A186" s="253" t="str">
        <f t="shared" si="18"/>
        <v>Expat Hungary BUX UCITS ETF</v>
      </c>
      <c r="B186" s="254" t="str">
        <f t="shared" si="19"/>
        <v>04029</v>
      </c>
      <c r="C186" s="255">
        <f t="shared" si="20"/>
        <v>44561</v>
      </c>
      <c r="D186" s="259" t="s">
        <v>849</v>
      </c>
      <c r="E186" s="260" t="s">
        <v>134</v>
      </c>
      <c r="F186" s="254" t="s">
        <v>1276</v>
      </c>
      <c r="G186" s="258" t="e">
        <f>#REF!</f>
        <v>#REF!</v>
      </c>
    </row>
    <row r="187" spans="1:7" ht="15.75">
      <c r="A187" s="253" t="str">
        <f t="shared" si="18"/>
        <v>Expat Hungary BUX UCITS ETF</v>
      </c>
      <c r="B187" s="254" t="str">
        <f t="shared" si="19"/>
        <v>04029</v>
      </c>
      <c r="C187" s="255">
        <f t="shared" si="20"/>
        <v>44561</v>
      </c>
      <c r="D187" s="259" t="s">
        <v>850</v>
      </c>
      <c r="E187" s="260" t="s">
        <v>135</v>
      </c>
      <c r="F187" s="254" t="s">
        <v>1276</v>
      </c>
      <c r="G187" s="258" t="e">
        <f>#REF!</f>
        <v>#REF!</v>
      </c>
    </row>
    <row r="188" spans="1:7" ht="15.75">
      <c r="A188" s="253" t="str">
        <f t="shared" si="18"/>
        <v>Expat Hungary BUX UCITS ETF</v>
      </c>
      <c r="B188" s="254" t="str">
        <f t="shared" si="19"/>
        <v>04029</v>
      </c>
      <c r="C188" s="255">
        <f t="shared" si="20"/>
        <v>44561</v>
      </c>
      <c r="D188" s="259" t="s">
        <v>851</v>
      </c>
      <c r="E188" s="261" t="s">
        <v>77</v>
      </c>
      <c r="F188" s="254" t="s">
        <v>1276</v>
      </c>
      <c r="G188" s="258" t="e">
        <f>#REF!</f>
        <v>#REF!</v>
      </c>
    </row>
    <row r="189" spans="1:7" ht="15.75">
      <c r="A189" s="253" t="str">
        <f t="shared" si="18"/>
        <v>Expat Hungary BUX UCITS ETF</v>
      </c>
      <c r="B189" s="254" t="str">
        <f t="shared" si="19"/>
        <v>04029</v>
      </c>
      <c r="C189" s="255">
        <f t="shared" si="20"/>
        <v>44561</v>
      </c>
      <c r="D189" s="259" t="s">
        <v>852</v>
      </c>
      <c r="E189" s="261" t="s">
        <v>85</v>
      </c>
      <c r="F189" s="254" t="s">
        <v>1276</v>
      </c>
      <c r="G189" s="258" t="e">
        <f>#REF!</f>
        <v>#REF!</v>
      </c>
    </row>
    <row r="190" spans="1:7" ht="15.75">
      <c r="A190" s="253" t="str">
        <f t="shared" si="18"/>
        <v>Expat Hungary BUX UCITS ETF</v>
      </c>
      <c r="B190" s="254" t="str">
        <f t="shared" si="19"/>
        <v>04029</v>
      </c>
      <c r="C190" s="255">
        <f t="shared" si="20"/>
        <v>44561</v>
      </c>
      <c r="D190" s="259" t="s">
        <v>925</v>
      </c>
      <c r="E190" s="261" t="s">
        <v>10</v>
      </c>
      <c r="F190" s="254" t="s">
        <v>1276</v>
      </c>
      <c r="G190" s="258" t="e">
        <f>#REF!</f>
        <v>#REF!</v>
      </c>
    </row>
    <row r="191" spans="1:7" ht="31.5">
      <c r="A191" s="253" t="str">
        <f t="shared" si="18"/>
        <v>Expat Hungary BUX UCITS ETF</v>
      </c>
      <c r="B191" s="254" t="str">
        <f t="shared" si="19"/>
        <v>04029</v>
      </c>
      <c r="C191" s="255">
        <f t="shared" si="20"/>
        <v>44561</v>
      </c>
      <c r="D191" s="259" t="s">
        <v>853</v>
      </c>
      <c r="E191" s="260" t="s">
        <v>136</v>
      </c>
      <c r="F191" s="254" t="s">
        <v>1276</v>
      </c>
      <c r="G191" s="258" t="e">
        <f>#REF!</f>
        <v>#REF!</v>
      </c>
    </row>
    <row r="192" spans="1:7" ht="15.75">
      <c r="A192" s="253" t="str">
        <f t="shared" si="18"/>
        <v>Expat Hungary BUX UCITS ETF</v>
      </c>
      <c r="B192" s="254" t="str">
        <f t="shared" si="19"/>
        <v>04029</v>
      </c>
      <c r="C192" s="255">
        <f t="shared" si="20"/>
        <v>44561</v>
      </c>
      <c r="D192" s="259" t="s">
        <v>854</v>
      </c>
      <c r="E192" s="261" t="s">
        <v>80</v>
      </c>
      <c r="F192" s="254" t="s">
        <v>1276</v>
      </c>
      <c r="G192" s="258" t="e">
        <f>#REF!</f>
        <v>#REF!</v>
      </c>
    </row>
    <row r="193" spans="1:7" ht="15.75">
      <c r="A193" s="253" t="str">
        <f t="shared" si="18"/>
        <v>Expat Hungary BUX UCITS ETF</v>
      </c>
      <c r="B193" s="254" t="str">
        <f t="shared" si="19"/>
        <v>04029</v>
      </c>
      <c r="C193" s="255">
        <f t="shared" si="20"/>
        <v>44561</v>
      </c>
      <c r="D193" s="259" t="s">
        <v>855</v>
      </c>
      <c r="E193" s="261" t="s">
        <v>78</v>
      </c>
      <c r="F193" s="254" t="s">
        <v>1276</v>
      </c>
      <c r="G193" s="258" t="e">
        <f>#REF!</f>
        <v>#REF!</v>
      </c>
    </row>
    <row r="194" spans="1:7" ht="15.75">
      <c r="A194" s="253" t="str">
        <f t="shared" si="18"/>
        <v>Expat Hungary BUX UCITS ETF</v>
      </c>
      <c r="B194" s="254" t="str">
        <f t="shared" si="19"/>
        <v>04029</v>
      </c>
      <c r="C194" s="255">
        <f t="shared" si="20"/>
        <v>44561</v>
      </c>
      <c r="D194" s="259" t="s">
        <v>856</v>
      </c>
      <c r="E194" s="261" t="s">
        <v>10</v>
      </c>
      <c r="F194" s="254" t="s">
        <v>1276</v>
      </c>
      <c r="G194" s="258" t="e">
        <f>#REF!</f>
        <v>#REF!</v>
      </c>
    </row>
    <row r="195" spans="1:7" ht="15.75">
      <c r="A195" s="253" t="str">
        <f t="shared" si="18"/>
        <v>Expat Hungary BUX UCITS ETF</v>
      </c>
      <c r="B195" s="254" t="str">
        <f t="shared" si="19"/>
        <v>04029</v>
      </c>
      <c r="C195" s="255">
        <f t="shared" si="20"/>
        <v>44561</v>
      </c>
      <c r="D195" s="259" t="s">
        <v>857</v>
      </c>
      <c r="E195" s="260" t="s">
        <v>98</v>
      </c>
      <c r="F195" s="254" t="s">
        <v>1276</v>
      </c>
      <c r="G195" s="258" t="e">
        <f>#REF!</f>
        <v>#REF!</v>
      </c>
    </row>
    <row r="196" spans="1:7" ht="15.75">
      <c r="A196" s="253" t="str">
        <f t="shared" si="18"/>
        <v>Expat Hungary BUX UCITS ETF</v>
      </c>
      <c r="B196" s="254" t="str">
        <f t="shared" si="19"/>
        <v>04029</v>
      </c>
      <c r="C196" s="255">
        <f t="shared" si="20"/>
        <v>44561</v>
      </c>
      <c r="D196" s="259" t="s">
        <v>858</v>
      </c>
      <c r="E196" s="257" t="s">
        <v>65</v>
      </c>
      <c r="F196" s="254" t="s">
        <v>1276</v>
      </c>
      <c r="G196" s="258" t="e">
        <f>#REF!</f>
        <v>#REF!</v>
      </c>
    </row>
    <row r="197" spans="1:7" ht="15.75">
      <c r="A197" s="262" t="str">
        <f t="shared" si="18"/>
        <v>Expat Hungary BUX UCITS ETF</v>
      </c>
      <c r="B197" s="263" t="str">
        <f t="shared" si="19"/>
        <v>04029</v>
      </c>
      <c r="C197" s="264">
        <f t="shared" si="20"/>
        <v>44561</v>
      </c>
      <c r="D197" s="265"/>
      <c r="E197" s="266" t="s">
        <v>68</v>
      </c>
      <c r="F197" s="263" t="s">
        <v>1277</v>
      </c>
      <c r="G197" s="267" t="e">
        <f>#REF!</f>
        <v>#REF!</v>
      </c>
    </row>
    <row r="198" spans="1:7" ht="15.75">
      <c r="A198" s="262" t="str">
        <f t="shared" si="18"/>
        <v>Expat Hungary BUX UCITS ETF</v>
      </c>
      <c r="B198" s="263" t="str">
        <f t="shared" si="19"/>
        <v>04029</v>
      </c>
      <c r="C198" s="264">
        <f t="shared" si="20"/>
        <v>44561</v>
      </c>
      <c r="D198" s="268" t="s">
        <v>859</v>
      </c>
      <c r="E198" s="269" t="s">
        <v>69</v>
      </c>
      <c r="F198" s="263" t="s">
        <v>1277</v>
      </c>
      <c r="G198" s="267" t="e">
        <f>#REF!</f>
        <v>#REF!</v>
      </c>
    </row>
    <row r="199" spans="1:7" ht="15.75">
      <c r="A199" s="262" t="str">
        <f t="shared" si="18"/>
        <v>Expat Hungary BUX UCITS ETF</v>
      </c>
      <c r="B199" s="263" t="str">
        <f t="shared" si="19"/>
        <v>04029</v>
      </c>
      <c r="C199" s="264">
        <f t="shared" si="20"/>
        <v>44561</v>
      </c>
      <c r="D199" s="268" t="s">
        <v>860</v>
      </c>
      <c r="E199" s="269" t="s">
        <v>871</v>
      </c>
      <c r="F199" s="263" t="s">
        <v>1277</v>
      </c>
      <c r="G199" s="267" t="e">
        <f>#REF!</f>
        <v>#REF!</v>
      </c>
    </row>
    <row r="200" spans="1:7" ht="15.75">
      <c r="A200" s="262" t="str">
        <f aca="true" t="shared" si="21" ref="A200:A212">dfName</f>
        <v>Expat Hungary BUX UCITS ETF</v>
      </c>
      <c r="B200" s="263" t="str">
        <f aca="true" t="shared" si="22" ref="B200:B212">dfRG</f>
        <v>04029</v>
      </c>
      <c r="C200" s="264">
        <f aca="true" t="shared" si="23" ref="C200:C212">EndDate</f>
        <v>44561</v>
      </c>
      <c r="D200" s="268" t="s">
        <v>861</v>
      </c>
      <c r="E200" s="270" t="s">
        <v>137</v>
      </c>
      <c r="F200" s="263" t="s">
        <v>1277</v>
      </c>
      <c r="G200" s="267" t="e">
        <f>#REF!</f>
        <v>#REF!</v>
      </c>
    </row>
    <row r="201" spans="1:7" ht="15.75">
      <c r="A201" s="262" t="str">
        <f t="shared" si="21"/>
        <v>Expat Hungary BUX UCITS ETF</v>
      </c>
      <c r="B201" s="263" t="str">
        <f t="shared" si="22"/>
        <v>04029</v>
      </c>
      <c r="C201" s="264">
        <f t="shared" si="23"/>
        <v>44561</v>
      </c>
      <c r="D201" s="268" t="s">
        <v>862</v>
      </c>
      <c r="E201" s="270" t="s">
        <v>79</v>
      </c>
      <c r="F201" s="263" t="s">
        <v>1277</v>
      </c>
      <c r="G201" s="267" t="e">
        <f>#REF!</f>
        <v>#REF!</v>
      </c>
    </row>
    <row r="202" spans="1:7" ht="15.75">
      <c r="A202" s="262" t="str">
        <f t="shared" si="21"/>
        <v>Expat Hungary BUX UCITS ETF</v>
      </c>
      <c r="B202" s="263" t="str">
        <f t="shared" si="22"/>
        <v>04029</v>
      </c>
      <c r="C202" s="264">
        <f t="shared" si="23"/>
        <v>44561</v>
      </c>
      <c r="D202" s="268" t="s">
        <v>863</v>
      </c>
      <c r="E202" s="270" t="s">
        <v>97</v>
      </c>
      <c r="F202" s="263" t="s">
        <v>1277</v>
      </c>
      <c r="G202" s="267" t="e">
        <f>#REF!</f>
        <v>#REF!</v>
      </c>
    </row>
    <row r="203" spans="1:7" ht="15.75">
      <c r="A203" s="262" t="str">
        <f t="shared" si="21"/>
        <v>Expat Hungary BUX UCITS ETF</v>
      </c>
      <c r="B203" s="263" t="str">
        <f t="shared" si="22"/>
        <v>04029</v>
      </c>
      <c r="C203" s="264">
        <f t="shared" si="23"/>
        <v>44561</v>
      </c>
      <c r="D203" s="268" t="s">
        <v>864</v>
      </c>
      <c r="E203" s="269" t="s">
        <v>99</v>
      </c>
      <c r="F203" s="263" t="s">
        <v>1277</v>
      </c>
      <c r="G203" s="267" t="e">
        <f>#REF!</f>
        <v>#REF!</v>
      </c>
    </row>
    <row r="204" spans="1:7" ht="15.75">
      <c r="A204" s="262" t="str">
        <f t="shared" si="21"/>
        <v>Expat Hungary BUX UCITS ETF</v>
      </c>
      <c r="B204" s="263" t="str">
        <f t="shared" si="22"/>
        <v>04029</v>
      </c>
      <c r="C204" s="264">
        <f t="shared" si="23"/>
        <v>44561</v>
      </c>
      <c r="D204" s="268" t="s">
        <v>865</v>
      </c>
      <c r="E204" s="269" t="s">
        <v>117</v>
      </c>
      <c r="F204" s="263" t="s">
        <v>1277</v>
      </c>
      <c r="G204" s="267" t="e">
        <f>#REF!</f>
        <v>#REF!</v>
      </c>
    </row>
    <row r="205" spans="1:7" ht="15.75">
      <c r="A205" s="262" t="str">
        <f t="shared" si="21"/>
        <v>Expat Hungary BUX UCITS ETF</v>
      </c>
      <c r="B205" s="263" t="str">
        <f t="shared" si="22"/>
        <v>04029</v>
      </c>
      <c r="C205" s="264">
        <f t="shared" si="23"/>
        <v>44561</v>
      </c>
      <c r="D205" s="268" t="s">
        <v>866</v>
      </c>
      <c r="E205" s="269" t="s">
        <v>83</v>
      </c>
      <c r="F205" s="263" t="s">
        <v>1277</v>
      </c>
      <c r="G205" s="267" t="e">
        <f>#REF!</f>
        <v>#REF!</v>
      </c>
    </row>
    <row r="206" spans="1:7" ht="15.75">
      <c r="A206" s="262" t="str">
        <f t="shared" si="21"/>
        <v>Expat Hungary BUX UCITS ETF</v>
      </c>
      <c r="B206" s="263" t="str">
        <f t="shared" si="22"/>
        <v>04029</v>
      </c>
      <c r="C206" s="264">
        <f t="shared" si="23"/>
        <v>44561</v>
      </c>
      <c r="D206" s="268" t="s">
        <v>867</v>
      </c>
      <c r="E206" s="269" t="s">
        <v>84</v>
      </c>
      <c r="F206" s="263" t="s">
        <v>1277</v>
      </c>
      <c r="G206" s="267" t="e">
        <f>#REF!</f>
        <v>#REF!</v>
      </c>
    </row>
    <row r="207" spans="1:7" ht="31.5">
      <c r="A207" s="262" t="str">
        <f t="shared" si="21"/>
        <v>Expat Hungary BUX UCITS ETF</v>
      </c>
      <c r="B207" s="263" t="str">
        <f t="shared" si="22"/>
        <v>04029</v>
      </c>
      <c r="C207" s="264">
        <f t="shared" si="23"/>
        <v>44561</v>
      </c>
      <c r="D207" s="268" t="s">
        <v>868</v>
      </c>
      <c r="E207" s="269" t="s">
        <v>926</v>
      </c>
      <c r="F207" s="263" t="s">
        <v>1277</v>
      </c>
      <c r="G207" s="267" t="e">
        <f>#REF!</f>
        <v>#REF!</v>
      </c>
    </row>
    <row r="208" spans="1:7" ht="31.5">
      <c r="A208" s="262" t="str">
        <f t="shared" si="21"/>
        <v>Expat Hungary BUX UCITS ETF</v>
      </c>
      <c r="B208" s="263" t="str">
        <f t="shared" si="22"/>
        <v>04029</v>
      </c>
      <c r="C208" s="264">
        <f t="shared" si="23"/>
        <v>44561</v>
      </c>
      <c r="D208" s="268" t="s">
        <v>869</v>
      </c>
      <c r="E208" s="269" t="s">
        <v>927</v>
      </c>
      <c r="F208" s="263" t="s">
        <v>1277</v>
      </c>
      <c r="G208" s="267" t="e">
        <f>#REF!</f>
        <v>#REF!</v>
      </c>
    </row>
    <row r="209" spans="1:7" ht="31.5">
      <c r="A209" s="262" t="str">
        <f t="shared" si="21"/>
        <v>Expat Hungary BUX UCITS ETF</v>
      </c>
      <c r="B209" s="263" t="str">
        <f t="shared" si="22"/>
        <v>04029</v>
      </c>
      <c r="C209" s="264">
        <f t="shared" si="23"/>
        <v>44561</v>
      </c>
      <c r="D209" s="268" t="s">
        <v>872</v>
      </c>
      <c r="E209" s="269" t="s">
        <v>120</v>
      </c>
      <c r="F209" s="263" t="s">
        <v>1277</v>
      </c>
      <c r="G209" s="267" t="e">
        <f>#REF!</f>
        <v>#REF!</v>
      </c>
    </row>
    <row r="210" spans="1:7" ht="15.75">
      <c r="A210" s="262" t="str">
        <f t="shared" si="21"/>
        <v>Expat Hungary BUX UCITS ETF</v>
      </c>
      <c r="B210" s="263" t="str">
        <f t="shared" si="22"/>
        <v>04029</v>
      </c>
      <c r="C210" s="264">
        <f t="shared" si="23"/>
        <v>44561</v>
      </c>
      <c r="D210" s="268" t="s">
        <v>929</v>
      </c>
      <c r="E210" s="269" t="s">
        <v>928</v>
      </c>
      <c r="F210" s="263" t="s">
        <v>1277</v>
      </c>
      <c r="G210" s="267" t="e">
        <f>#REF!</f>
        <v>#REF!</v>
      </c>
    </row>
    <row r="211" spans="1:7" ht="15.75">
      <c r="A211" s="262" t="str">
        <f t="shared" si="21"/>
        <v>Expat Hungary BUX UCITS ETF</v>
      </c>
      <c r="B211" s="263" t="str">
        <f t="shared" si="22"/>
        <v>04029</v>
      </c>
      <c r="C211" s="264">
        <f t="shared" si="23"/>
        <v>44561</v>
      </c>
      <c r="D211" s="268" t="s">
        <v>930</v>
      </c>
      <c r="E211" s="270" t="s">
        <v>70</v>
      </c>
      <c r="F211" s="263" t="s">
        <v>1277</v>
      </c>
      <c r="G211" s="267" t="e">
        <f>#REF!</f>
        <v>#REF!</v>
      </c>
    </row>
    <row r="212" spans="1:7" ht="16.5" thickBot="1">
      <c r="A212" s="271" t="str">
        <f t="shared" si="21"/>
        <v>Expat Hungary BUX UCITS ETF</v>
      </c>
      <c r="B212" s="272" t="str">
        <f t="shared" si="22"/>
        <v>04029</v>
      </c>
      <c r="C212" s="273">
        <f t="shared" si="23"/>
        <v>44561</v>
      </c>
      <c r="D212" s="274" t="s">
        <v>870</v>
      </c>
      <c r="E212" s="275" t="s">
        <v>66</v>
      </c>
      <c r="F212" s="272" t="s">
        <v>1277</v>
      </c>
      <c r="G212" s="276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233</v>
      </c>
      <c r="D1" s="26" t="s">
        <v>234</v>
      </c>
    </row>
    <row r="2" spans="1:10" ht="15.75">
      <c r="A2" s="27" t="s">
        <v>235</v>
      </c>
      <c r="B2" s="27" t="s">
        <v>236</v>
      </c>
      <c r="D2" s="28" t="s">
        <v>237</v>
      </c>
      <c r="E2" s="28" t="s">
        <v>238</v>
      </c>
      <c r="G2" s="26" t="s">
        <v>1257</v>
      </c>
      <c r="J2" s="26" t="s">
        <v>1258</v>
      </c>
    </row>
    <row r="3" spans="1:10" ht="15.75">
      <c r="A3" s="27" t="s">
        <v>737</v>
      </c>
      <c r="B3" s="27" t="s">
        <v>735</v>
      </c>
      <c r="D3" s="30" t="s">
        <v>241</v>
      </c>
      <c r="E3" s="30" t="s">
        <v>242</v>
      </c>
      <c r="G3" t="s">
        <v>931</v>
      </c>
      <c r="H3" s="164" t="s">
        <v>932</v>
      </c>
      <c r="J3" s="27" t="s">
        <v>1256</v>
      </c>
    </row>
    <row r="4" spans="1:10" ht="15.75">
      <c r="A4" s="29" t="s">
        <v>738</v>
      </c>
      <c r="B4" s="29" t="s">
        <v>736</v>
      </c>
      <c r="D4" s="30" t="s">
        <v>245</v>
      </c>
      <c r="E4" s="30" t="s">
        <v>246</v>
      </c>
      <c r="G4" t="s">
        <v>933</v>
      </c>
      <c r="H4" s="164" t="s">
        <v>934</v>
      </c>
      <c r="J4" s="27" t="s">
        <v>1255</v>
      </c>
    </row>
    <row r="5" spans="1:8" ht="15.75">
      <c r="A5" s="31" t="s">
        <v>739</v>
      </c>
      <c r="B5" s="31" t="s">
        <v>740</v>
      </c>
      <c r="D5" s="30" t="s">
        <v>249</v>
      </c>
      <c r="E5" s="30" t="s">
        <v>250</v>
      </c>
      <c r="G5" t="s">
        <v>935</v>
      </c>
      <c r="H5" s="164" t="s">
        <v>936</v>
      </c>
    </row>
    <row r="6" spans="1:8" ht="15.75">
      <c r="A6" s="27" t="s">
        <v>239</v>
      </c>
      <c r="B6" s="27" t="s">
        <v>240</v>
      </c>
      <c r="D6" s="30" t="s">
        <v>253</v>
      </c>
      <c r="E6" s="30" t="s">
        <v>254</v>
      </c>
      <c r="G6" t="s">
        <v>937</v>
      </c>
      <c r="H6" s="164" t="s">
        <v>938</v>
      </c>
    </row>
    <row r="7" spans="1:8" ht="15.75">
      <c r="A7" s="27" t="s">
        <v>243</v>
      </c>
      <c r="B7" s="27" t="s">
        <v>244</v>
      </c>
      <c r="D7" s="30" t="s">
        <v>256</v>
      </c>
      <c r="E7" s="30" t="s">
        <v>257</v>
      </c>
      <c r="G7" t="s">
        <v>939</v>
      </c>
      <c r="H7" s="164" t="s">
        <v>940</v>
      </c>
    </row>
    <row r="8" spans="1:8" ht="15.75">
      <c r="A8" s="27" t="s">
        <v>247</v>
      </c>
      <c r="B8" s="27" t="s">
        <v>248</v>
      </c>
      <c r="D8" s="30" t="s">
        <v>258</v>
      </c>
      <c r="E8" s="30" t="s">
        <v>259</v>
      </c>
      <c r="G8" t="s">
        <v>941</v>
      </c>
      <c r="H8" s="164" t="s">
        <v>942</v>
      </c>
    </row>
    <row r="9" spans="1:8" ht="15.75">
      <c r="A9" s="27" t="s">
        <v>251</v>
      </c>
      <c r="B9" s="27" t="s">
        <v>252</v>
      </c>
      <c r="D9" s="30" t="s">
        <v>260</v>
      </c>
      <c r="E9" s="30" t="s">
        <v>261</v>
      </c>
      <c r="G9" t="s">
        <v>943</v>
      </c>
      <c r="H9" s="164" t="s">
        <v>944</v>
      </c>
    </row>
    <row r="10" spans="1:8" ht="15.75">
      <c r="A10" s="27" t="s">
        <v>741</v>
      </c>
      <c r="B10" s="27" t="s">
        <v>742</v>
      </c>
      <c r="D10" s="30" t="s">
        <v>262</v>
      </c>
      <c r="E10" s="30" t="s">
        <v>263</v>
      </c>
      <c r="G10" t="s">
        <v>945</v>
      </c>
      <c r="H10" s="164" t="s">
        <v>946</v>
      </c>
    </row>
    <row r="11" spans="1:8" ht="15.75">
      <c r="A11" s="27" t="s">
        <v>255</v>
      </c>
      <c r="B11" s="27" t="s">
        <v>255</v>
      </c>
      <c r="D11" s="30" t="s">
        <v>264</v>
      </c>
      <c r="E11" s="30" t="s">
        <v>265</v>
      </c>
      <c r="G11" t="s">
        <v>947</v>
      </c>
      <c r="H11" s="164" t="s">
        <v>948</v>
      </c>
    </row>
    <row r="12" spans="4:8" ht="15.75">
      <c r="D12" s="30" t="s">
        <v>266</v>
      </c>
      <c r="E12" s="30" t="s">
        <v>267</v>
      </c>
      <c r="G12" t="s">
        <v>949</v>
      </c>
      <c r="H12" s="164" t="s">
        <v>950</v>
      </c>
    </row>
    <row r="13" spans="4:8" ht="25.5">
      <c r="D13" s="30" t="s">
        <v>268</v>
      </c>
      <c r="E13" s="30" t="s">
        <v>269</v>
      </c>
      <c r="G13" t="s">
        <v>951</v>
      </c>
      <c r="H13" s="164" t="s">
        <v>952</v>
      </c>
    </row>
    <row r="14" spans="4:8" ht="15.75">
      <c r="D14" s="30" t="s">
        <v>270</v>
      </c>
      <c r="E14" s="30" t="s">
        <v>271</v>
      </c>
      <c r="G14" t="s">
        <v>953</v>
      </c>
      <c r="H14" s="164" t="s">
        <v>954</v>
      </c>
    </row>
    <row r="15" spans="4:8" ht="15.75">
      <c r="D15" s="30" t="s">
        <v>272</v>
      </c>
      <c r="E15" s="30" t="s">
        <v>273</v>
      </c>
      <c r="G15" t="s">
        <v>955</v>
      </c>
      <c r="H15" s="164" t="s">
        <v>956</v>
      </c>
    </row>
    <row r="16" spans="1:8" ht="15.75">
      <c r="A16" s="26" t="s">
        <v>745</v>
      </c>
      <c r="D16" s="30" t="s">
        <v>274</v>
      </c>
      <c r="E16" s="30" t="s">
        <v>275</v>
      </c>
      <c r="G16" t="s">
        <v>957</v>
      </c>
      <c r="H16" s="164" t="s">
        <v>958</v>
      </c>
    </row>
    <row r="17" spans="1:8" ht="15.75">
      <c r="A17" s="27" t="s">
        <v>734</v>
      </c>
      <c r="B17" s="27" t="s">
        <v>747</v>
      </c>
      <c r="D17" s="30" t="s">
        <v>276</v>
      </c>
      <c r="E17" s="30" t="s">
        <v>277</v>
      </c>
      <c r="G17" t="s">
        <v>959</v>
      </c>
      <c r="H17" s="164" t="s">
        <v>960</v>
      </c>
    </row>
    <row r="18" spans="1:8" ht="15.75">
      <c r="A18" s="27" t="s">
        <v>733</v>
      </c>
      <c r="B18" s="27" t="s">
        <v>746</v>
      </c>
      <c r="D18" s="30" t="s">
        <v>278</v>
      </c>
      <c r="E18" s="30" t="s">
        <v>279</v>
      </c>
      <c r="G18" t="s">
        <v>961</v>
      </c>
      <c r="H18" s="164" t="s">
        <v>962</v>
      </c>
    </row>
    <row r="19" spans="4:8" ht="15.75">
      <c r="D19" s="30" t="s">
        <v>280</v>
      </c>
      <c r="E19" s="30" t="s">
        <v>281</v>
      </c>
      <c r="G19" t="s">
        <v>963</v>
      </c>
      <c r="H19" s="164" t="s">
        <v>964</v>
      </c>
    </row>
    <row r="20" spans="4:8" ht="15.75">
      <c r="D20" s="30" t="s">
        <v>282</v>
      </c>
      <c r="E20" s="30" t="s">
        <v>283</v>
      </c>
      <c r="G20" t="s">
        <v>965</v>
      </c>
      <c r="H20" s="164" t="s">
        <v>966</v>
      </c>
    </row>
    <row r="21" spans="1:8" ht="15.75">
      <c r="A21" s="163"/>
      <c r="D21" s="30" t="s">
        <v>284</v>
      </c>
      <c r="E21" s="30" t="s">
        <v>285</v>
      </c>
      <c r="G21" t="s">
        <v>967</v>
      </c>
      <c r="H21" s="164" t="s">
        <v>968</v>
      </c>
    </row>
    <row r="22" spans="1:8" ht="15.75">
      <c r="A22" s="163" t="s">
        <v>1259</v>
      </c>
      <c r="D22" s="30" t="s">
        <v>286</v>
      </c>
      <c r="E22" s="30" t="s">
        <v>287</v>
      </c>
      <c r="G22" t="s">
        <v>969</v>
      </c>
      <c r="H22" s="164" t="s">
        <v>970</v>
      </c>
    </row>
    <row r="23" spans="1:8" ht="15.75">
      <c r="A23" s="27" t="s">
        <v>743</v>
      </c>
      <c r="D23" s="30" t="s">
        <v>288</v>
      </c>
      <c r="E23" s="30" t="s">
        <v>289</v>
      </c>
      <c r="G23" t="s">
        <v>971</v>
      </c>
      <c r="H23" s="164" t="s">
        <v>972</v>
      </c>
    </row>
    <row r="24" spans="1:8" ht="15.75">
      <c r="A24" s="27" t="s">
        <v>744</v>
      </c>
      <c r="D24" s="30" t="s">
        <v>290</v>
      </c>
      <c r="E24" s="30" t="s">
        <v>291</v>
      </c>
      <c r="G24" t="s">
        <v>973</v>
      </c>
      <c r="H24" s="164" t="s">
        <v>974</v>
      </c>
    </row>
    <row r="25" spans="4:8" ht="15.75">
      <c r="D25" s="30" t="s">
        <v>292</v>
      </c>
      <c r="E25" s="30" t="s">
        <v>293</v>
      </c>
      <c r="G25" t="s">
        <v>975</v>
      </c>
      <c r="H25" s="164" t="s">
        <v>976</v>
      </c>
    </row>
    <row r="26" spans="4:8" ht="15.75">
      <c r="D26" s="30" t="s">
        <v>294</v>
      </c>
      <c r="E26" s="30" t="s">
        <v>295</v>
      </c>
      <c r="G26" t="s">
        <v>977</v>
      </c>
      <c r="H26" s="164" t="s">
        <v>978</v>
      </c>
    </row>
    <row r="27" spans="1:8" ht="15.75">
      <c r="A27" s="26" t="s">
        <v>1260</v>
      </c>
      <c r="B27" s="26"/>
      <c r="D27" s="30" t="s">
        <v>296</v>
      </c>
      <c r="E27" s="30" t="s">
        <v>297</v>
      </c>
      <c r="G27" t="s">
        <v>979</v>
      </c>
      <c r="H27" s="164" t="s">
        <v>980</v>
      </c>
    </row>
    <row r="28" spans="1:8" ht="15.75">
      <c r="A28" s="27" t="s">
        <v>235</v>
      </c>
      <c r="B28" s="27" t="s">
        <v>236</v>
      </c>
      <c r="D28" s="30" t="s">
        <v>298</v>
      </c>
      <c r="E28" s="30" t="s">
        <v>299</v>
      </c>
      <c r="G28" t="s">
        <v>981</v>
      </c>
      <c r="H28" s="164" t="s">
        <v>982</v>
      </c>
    </row>
    <row r="29" spans="1:8" ht="15.75">
      <c r="A29" s="27" t="s">
        <v>737</v>
      </c>
      <c r="B29" s="27" t="s">
        <v>735</v>
      </c>
      <c r="D29" s="30" t="s">
        <v>300</v>
      </c>
      <c r="E29" s="30" t="s">
        <v>301</v>
      </c>
      <c r="G29" t="s">
        <v>983</v>
      </c>
      <c r="H29" s="164" t="s">
        <v>984</v>
      </c>
    </row>
    <row r="30" spans="1:8" ht="15.75">
      <c r="A30" s="31" t="s">
        <v>739</v>
      </c>
      <c r="B30" s="31" t="s">
        <v>740</v>
      </c>
      <c r="D30" s="30" t="s">
        <v>302</v>
      </c>
      <c r="E30" s="30" t="s">
        <v>303</v>
      </c>
      <c r="G30" t="s">
        <v>985</v>
      </c>
      <c r="H30" s="164" t="s">
        <v>986</v>
      </c>
    </row>
    <row r="31" spans="1:8" ht="15.75">
      <c r="A31" s="27" t="s">
        <v>239</v>
      </c>
      <c r="B31" s="27" t="s">
        <v>240</v>
      </c>
      <c r="D31" s="30" t="s">
        <v>304</v>
      </c>
      <c r="E31" s="30" t="s">
        <v>305</v>
      </c>
      <c r="G31" t="s">
        <v>987</v>
      </c>
      <c r="H31" s="164" t="s">
        <v>988</v>
      </c>
    </row>
    <row r="32" spans="1:8" ht="15.75">
      <c r="A32" s="27" t="s">
        <v>243</v>
      </c>
      <c r="B32" s="27" t="s">
        <v>244</v>
      </c>
      <c r="D32" s="30" t="s">
        <v>142</v>
      </c>
      <c r="E32" s="30" t="s">
        <v>306</v>
      </c>
      <c r="G32" t="s">
        <v>989</v>
      </c>
      <c r="H32" s="164" t="s">
        <v>990</v>
      </c>
    </row>
    <row r="33" spans="1:8" ht="15.75">
      <c r="A33" s="27" t="s">
        <v>247</v>
      </c>
      <c r="B33" s="27" t="s">
        <v>248</v>
      </c>
      <c r="D33" s="30" t="s">
        <v>307</v>
      </c>
      <c r="E33" s="30" t="s">
        <v>308</v>
      </c>
      <c r="G33" t="s">
        <v>991</v>
      </c>
      <c r="H33" s="164" t="s">
        <v>992</v>
      </c>
    </row>
    <row r="34" spans="1:8" ht="15.75">
      <c r="A34" s="27" t="s">
        <v>255</v>
      </c>
      <c r="B34" s="27" t="s">
        <v>255</v>
      </c>
      <c r="D34" s="30" t="s">
        <v>309</v>
      </c>
      <c r="E34" s="30" t="s">
        <v>310</v>
      </c>
      <c r="G34" t="s">
        <v>993</v>
      </c>
      <c r="H34" s="164" t="s">
        <v>994</v>
      </c>
    </row>
    <row r="35" spans="4:8" ht="15.75">
      <c r="D35" s="30" t="s">
        <v>311</v>
      </c>
      <c r="E35" s="30" t="s">
        <v>312</v>
      </c>
      <c r="G35" t="s">
        <v>995</v>
      </c>
      <c r="H35" s="164" t="s">
        <v>996</v>
      </c>
    </row>
    <row r="36" spans="4:8" ht="15.75">
      <c r="D36" s="30" t="s">
        <v>313</v>
      </c>
      <c r="E36" s="30" t="s">
        <v>314</v>
      </c>
      <c r="G36" t="s">
        <v>997</v>
      </c>
      <c r="H36" s="164" t="s">
        <v>998</v>
      </c>
    </row>
    <row r="37" spans="1:8" ht="15.75">
      <c r="A37" s="26" t="s">
        <v>1261</v>
      </c>
      <c r="D37" s="30" t="s">
        <v>315</v>
      </c>
      <c r="E37" s="30" t="s">
        <v>316</v>
      </c>
      <c r="G37" t="s">
        <v>999</v>
      </c>
      <c r="H37" s="164" t="s">
        <v>1000</v>
      </c>
    </row>
    <row r="38" spans="1:8" ht="15.75">
      <c r="A38" s="27" t="s">
        <v>1265</v>
      </c>
      <c r="B38" s="27" t="s">
        <v>1262</v>
      </c>
      <c r="D38" s="30" t="s">
        <v>317</v>
      </c>
      <c r="E38" s="30" t="s">
        <v>318</v>
      </c>
      <c r="G38" t="s">
        <v>1001</v>
      </c>
      <c r="H38" s="164" t="s">
        <v>1002</v>
      </c>
    </row>
    <row r="39" spans="1:8" ht="15.75">
      <c r="A39" s="27" t="s">
        <v>1266</v>
      </c>
      <c r="B39" s="27" t="s">
        <v>1263</v>
      </c>
      <c r="D39" s="30" t="s">
        <v>319</v>
      </c>
      <c r="E39" s="30" t="s">
        <v>320</v>
      </c>
      <c r="G39" t="s">
        <v>1003</v>
      </c>
      <c r="H39" s="164" t="s">
        <v>1004</v>
      </c>
    </row>
    <row r="40" spans="1:8" ht="15.75">
      <c r="A40" s="27" t="s">
        <v>1267</v>
      </c>
      <c r="B40" s="27" t="s">
        <v>1264</v>
      </c>
      <c r="D40" s="30" t="s">
        <v>321</v>
      </c>
      <c r="E40" s="30" t="s">
        <v>322</v>
      </c>
      <c r="G40" t="s">
        <v>1005</v>
      </c>
      <c r="H40" s="164" t="s">
        <v>1006</v>
      </c>
    </row>
    <row r="41" spans="1:8" ht="15.75">
      <c r="A41" s="27" t="s">
        <v>239</v>
      </c>
      <c r="B41" s="27" t="s">
        <v>1268</v>
      </c>
      <c r="D41" s="30" t="s">
        <v>323</v>
      </c>
      <c r="E41" s="30" t="s">
        <v>324</v>
      </c>
      <c r="G41" t="s">
        <v>1007</v>
      </c>
      <c r="H41" s="164" t="s">
        <v>1008</v>
      </c>
    </row>
    <row r="42" spans="4:8" ht="15.75">
      <c r="D42" s="30" t="s">
        <v>325</v>
      </c>
      <c r="E42" s="30" t="s">
        <v>326</v>
      </c>
      <c r="G42" t="s">
        <v>1009</v>
      </c>
      <c r="H42" s="164" t="s">
        <v>1010</v>
      </c>
    </row>
    <row r="43" spans="4:8" ht="15.75">
      <c r="D43" s="30" t="s">
        <v>327</v>
      </c>
      <c r="E43" s="30" t="s">
        <v>328</v>
      </c>
      <c r="G43" t="s">
        <v>1011</v>
      </c>
      <c r="H43" s="164" t="s">
        <v>1012</v>
      </c>
    </row>
    <row r="44" spans="4:8" ht="15.75">
      <c r="D44" s="30" t="s">
        <v>329</v>
      </c>
      <c r="E44" s="30" t="s">
        <v>330</v>
      </c>
      <c r="G44" t="s">
        <v>1013</v>
      </c>
      <c r="H44" s="164" t="s">
        <v>1014</v>
      </c>
    </row>
    <row r="45" spans="4:8" ht="15.75">
      <c r="D45" s="30" t="s">
        <v>331</v>
      </c>
      <c r="E45" s="30" t="s">
        <v>332</v>
      </c>
      <c r="G45" t="s">
        <v>1015</v>
      </c>
      <c r="H45" s="164" t="s">
        <v>1016</v>
      </c>
    </row>
    <row r="46" spans="4:8" ht="15.75">
      <c r="D46" s="30" t="s">
        <v>333</v>
      </c>
      <c r="E46" s="30" t="s">
        <v>334</v>
      </c>
      <c r="G46" t="s">
        <v>1017</v>
      </c>
      <c r="H46" s="164" t="s">
        <v>1018</v>
      </c>
    </row>
    <row r="47" spans="4:8" ht="15.75">
      <c r="D47" s="30" t="s">
        <v>335</v>
      </c>
      <c r="E47" s="30" t="s">
        <v>336</v>
      </c>
      <c r="G47" t="s">
        <v>1019</v>
      </c>
      <c r="H47" s="164" t="s">
        <v>1020</v>
      </c>
    </row>
    <row r="48" spans="4:8" ht="15.75">
      <c r="D48" s="30" t="s">
        <v>337</v>
      </c>
      <c r="E48" s="30" t="s">
        <v>338</v>
      </c>
      <c r="G48" t="s">
        <v>1021</v>
      </c>
      <c r="H48" s="164" t="s">
        <v>1022</v>
      </c>
    </row>
    <row r="49" spans="4:8" ht="15.75">
      <c r="D49" s="30" t="s">
        <v>339</v>
      </c>
      <c r="E49" s="30" t="s">
        <v>340</v>
      </c>
      <c r="G49" t="s">
        <v>1023</v>
      </c>
      <c r="H49" s="164" t="s">
        <v>1024</v>
      </c>
    </row>
    <row r="50" spans="4:8" ht="15.75">
      <c r="D50" s="30" t="s">
        <v>341</v>
      </c>
      <c r="E50" s="30" t="s">
        <v>342</v>
      </c>
      <c r="G50" t="s">
        <v>1025</v>
      </c>
      <c r="H50" s="164" t="s">
        <v>1026</v>
      </c>
    </row>
    <row r="51" spans="4:8" ht="15.75">
      <c r="D51" s="30" t="s">
        <v>343</v>
      </c>
      <c r="E51" s="30" t="s">
        <v>344</v>
      </c>
      <c r="G51" t="s">
        <v>1027</v>
      </c>
      <c r="H51" s="164" t="s">
        <v>1028</v>
      </c>
    </row>
    <row r="52" spans="4:8" ht="15.75">
      <c r="D52" s="30" t="s">
        <v>345</v>
      </c>
      <c r="E52" s="30" t="s">
        <v>346</v>
      </c>
      <c r="G52" t="s">
        <v>1029</v>
      </c>
      <c r="H52" s="164" t="s">
        <v>1030</v>
      </c>
    </row>
    <row r="53" spans="4:8" ht="15.75">
      <c r="D53" s="30" t="s">
        <v>347</v>
      </c>
      <c r="E53" s="30" t="s">
        <v>348</v>
      </c>
      <c r="G53" t="s">
        <v>1031</v>
      </c>
      <c r="H53" s="164" t="s">
        <v>1032</v>
      </c>
    </row>
    <row r="54" spans="4:8" ht="15.75">
      <c r="D54" s="30" t="s">
        <v>349</v>
      </c>
      <c r="E54" s="30" t="s">
        <v>350</v>
      </c>
      <c r="G54" t="s">
        <v>1033</v>
      </c>
      <c r="H54" s="164" t="s">
        <v>1034</v>
      </c>
    </row>
    <row r="55" spans="4:8" ht="15.75">
      <c r="D55" s="30" t="s">
        <v>351</v>
      </c>
      <c r="E55" s="30" t="s">
        <v>352</v>
      </c>
      <c r="G55" t="s">
        <v>1035</v>
      </c>
      <c r="H55" s="164" t="s">
        <v>1036</v>
      </c>
    </row>
    <row r="56" spans="4:8" ht="15.75">
      <c r="D56" s="30" t="s">
        <v>353</v>
      </c>
      <c r="E56" s="30" t="s">
        <v>354</v>
      </c>
      <c r="G56" t="s">
        <v>1037</v>
      </c>
      <c r="H56" s="164" t="s">
        <v>1038</v>
      </c>
    </row>
    <row r="57" spans="4:8" ht="15.75">
      <c r="D57" s="30" t="s">
        <v>355</v>
      </c>
      <c r="E57" s="30" t="s">
        <v>356</v>
      </c>
      <c r="G57" t="s">
        <v>1039</v>
      </c>
      <c r="H57" s="164" t="s">
        <v>1040</v>
      </c>
    </row>
    <row r="58" spans="4:8" ht="15.75">
      <c r="D58" s="30" t="s">
        <v>357</v>
      </c>
      <c r="E58" s="30" t="s">
        <v>358</v>
      </c>
      <c r="G58" t="s">
        <v>1041</v>
      </c>
      <c r="H58" s="164" t="s">
        <v>1042</v>
      </c>
    </row>
    <row r="59" spans="4:8" ht="15.75">
      <c r="D59" s="30" t="s">
        <v>359</v>
      </c>
      <c r="E59" s="30" t="s">
        <v>360</v>
      </c>
      <c r="G59" t="s">
        <v>1043</v>
      </c>
      <c r="H59" s="164" t="s">
        <v>1044</v>
      </c>
    </row>
    <row r="60" spans="4:8" ht="15.75">
      <c r="D60" s="30" t="s">
        <v>361</v>
      </c>
      <c r="E60" s="30" t="s">
        <v>362</v>
      </c>
      <c r="G60" t="s">
        <v>1045</v>
      </c>
      <c r="H60" s="164" t="s">
        <v>1046</v>
      </c>
    </row>
    <row r="61" spans="4:8" ht="15.75">
      <c r="D61" s="30" t="s">
        <v>363</v>
      </c>
      <c r="E61" s="30" t="s">
        <v>364</v>
      </c>
      <c r="G61" t="s">
        <v>1047</v>
      </c>
      <c r="H61" s="164" t="s">
        <v>1048</v>
      </c>
    </row>
    <row r="62" spans="4:8" ht="15.75">
      <c r="D62" s="30" t="s">
        <v>365</v>
      </c>
      <c r="E62" s="30" t="s">
        <v>366</v>
      </c>
      <c r="G62" t="s">
        <v>1049</v>
      </c>
      <c r="H62" s="164" t="s">
        <v>1050</v>
      </c>
    </row>
    <row r="63" spans="4:8" ht="15.75">
      <c r="D63" s="30" t="s">
        <v>367</v>
      </c>
      <c r="E63" s="30" t="s">
        <v>368</v>
      </c>
      <c r="G63" t="s">
        <v>1051</v>
      </c>
      <c r="H63" s="164" t="s">
        <v>1052</v>
      </c>
    </row>
    <row r="64" spans="4:8" ht="15.75">
      <c r="D64" s="30" t="s">
        <v>369</v>
      </c>
      <c r="E64" s="30" t="s">
        <v>370</v>
      </c>
      <c r="G64" t="s">
        <v>1053</v>
      </c>
      <c r="H64" s="164" t="s">
        <v>1054</v>
      </c>
    </row>
    <row r="65" spans="4:8" ht="15.75">
      <c r="D65" s="30" t="s">
        <v>371</v>
      </c>
      <c r="E65" s="30" t="s">
        <v>372</v>
      </c>
      <c r="G65" t="s">
        <v>1055</v>
      </c>
      <c r="H65" s="164" t="s">
        <v>1056</v>
      </c>
    </row>
    <row r="66" spans="4:8" ht="15.75">
      <c r="D66" s="30" t="s">
        <v>373</v>
      </c>
      <c r="E66" s="30" t="s">
        <v>374</v>
      </c>
      <c r="G66" t="s">
        <v>1057</v>
      </c>
      <c r="H66" s="164" t="s">
        <v>1058</v>
      </c>
    </row>
    <row r="67" spans="4:8" ht="15.75">
      <c r="D67" s="30" t="s">
        <v>375</v>
      </c>
      <c r="E67" s="30" t="s">
        <v>376</v>
      </c>
      <c r="G67" t="s">
        <v>1059</v>
      </c>
      <c r="H67" s="164" t="s">
        <v>1060</v>
      </c>
    </row>
    <row r="68" spans="4:8" ht="15.75">
      <c r="D68" s="30" t="s">
        <v>377</v>
      </c>
      <c r="E68" s="30" t="s">
        <v>378</v>
      </c>
      <c r="G68" t="s">
        <v>1061</v>
      </c>
      <c r="H68" s="164" t="s">
        <v>1062</v>
      </c>
    </row>
    <row r="69" spans="4:8" ht="15.75">
      <c r="D69" s="30" t="s">
        <v>379</v>
      </c>
      <c r="E69" s="30" t="s">
        <v>380</v>
      </c>
      <c r="G69" t="s">
        <v>1063</v>
      </c>
      <c r="H69" s="164" t="s">
        <v>1064</v>
      </c>
    </row>
    <row r="70" spans="4:8" ht="15.75">
      <c r="D70" s="30" t="s">
        <v>381</v>
      </c>
      <c r="E70" s="30" t="s">
        <v>382</v>
      </c>
      <c r="G70" t="s">
        <v>1065</v>
      </c>
      <c r="H70" s="164" t="s">
        <v>1066</v>
      </c>
    </row>
    <row r="71" spans="4:8" ht="15.75">
      <c r="D71" s="30" t="s">
        <v>383</v>
      </c>
      <c r="E71" s="30" t="s">
        <v>384</v>
      </c>
      <c r="G71" t="s">
        <v>1067</v>
      </c>
      <c r="H71" s="164" t="s">
        <v>1068</v>
      </c>
    </row>
    <row r="72" spans="4:8" ht="15.75">
      <c r="D72" s="30" t="s">
        <v>385</v>
      </c>
      <c r="E72" s="30" t="s">
        <v>386</v>
      </c>
      <c r="G72" t="s">
        <v>1069</v>
      </c>
      <c r="H72" s="164" t="s">
        <v>1070</v>
      </c>
    </row>
    <row r="73" spans="4:8" ht="15.75">
      <c r="D73" s="30" t="s">
        <v>387</v>
      </c>
      <c r="E73" s="30" t="s">
        <v>388</v>
      </c>
      <c r="G73" t="s">
        <v>1071</v>
      </c>
      <c r="H73" s="164" t="s">
        <v>1072</v>
      </c>
    </row>
    <row r="74" spans="4:8" ht="15.75">
      <c r="D74" s="30" t="s">
        <v>389</v>
      </c>
      <c r="E74" s="30" t="s">
        <v>390</v>
      </c>
      <c r="G74" t="s">
        <v>1073</v>
      </c>
      <c r="H74" s="164" t="s">
        <v>1074</v>
      </c>
    </row>
    <row r="75" spans="4:8" ht="15.75">
      <c r="D75" s="30" t="s">
        <v>391</v>
      </c>
      <c r="E75" s="30" t="s">
        <v>392</v>
      </c>
      <c r="G75" t="s">
        <v>1075</v>
      </c>
      <c r="H75" s="164" t="s">
        <v>1076</v>
      </c>
    </row>
    <row r="76" spans="4:8" ht="15.75">
      <c r="D76" s="30" t="s">
        <v>393</v>
      </c>
      <c r="E76" s="30" t="s">
        <v>394</v>
      </c>
      <c r="G76" t="s">
        <v>1077</v>
      </c>
      <c r="H76" s="164" t="s">
        <v>1078</v>
      </c>
    </row>
    <row r="77" spans="4:8" ht="15.75">
      <c r="D77" s="30" t="s">
        <v>395</v>
      </c>
      <c r="E77" s="30" t="s">
        <v>396</v>
      </c>
      <c r="G77" t="s">
        <v>1079</v>
      </c>
      <c r="H77" s="164" t="s">
        <v>1080</v>
      </c>
    </row>
    <row r="78" spans="4:8" ht="15.75">
      <c r="D78" s="30" t="s">
        <v>397</v>
      </c>
      <c r="E78" s="30" t="s">
        <v>398</v>
      </c>
      <c r="G78" t="s">
        <v>1081</v>
      </c>
      <c r="H78" s="164" t="s">
        <v>1082</v>
      </c>
    </row>
    <row r="79" spans="4:8" ht="15.75">
      <c r="D79" s="30" t="s">
        <v>399</v>
      </c>
      <c r="E79" s="30" t="s">
        <v>400</v>
      </c>
      <c r="G79" t="s">
        <v>1083</v>
      </c>
      <c r="H79" s="164" t="s">
        <v>1084</v>
      </c>
    </row>
    <row r="80" spans="4:8" ht="15.75">
      <c r="D80" s="30" t="s">
        <v>401</v>
      </c>
      <c r="E80" s="30" t="s">
        <v>402</v>
      </c>
      <c r="G80" t="s">
        <v>1085</v>
      </c>
      <c r="H80" s="164" t="s">
        <v>1086</v>
      </c>
    </row>
    <row r="81" spans="4:8" ht="15.75">
      <c r="D81" s="28" t="s">
        <v>403</v>
      </c>
      <c r="E81" s="30" t="s">
        <v>404</v>
      </c>
      <c r="G81" t="s">
        <v>1087</v>
      </c>
      <c r="H81" s="164" t="s">
        <v>1088</v>
      </c>
    </row>
    <row r="82" spans="4:8" ht="15.75">
      <c r="D82" s="30" t="s">
        <v>405</v>
      </c>
      <c r="E82" s="30" t="s">
        <v>406</v>
      </c>
      <c r="G82" t="s">
        <v>1089</v>
      </c>
      <c r="H82" s="164" t="s">
        <v>1090</v>
      </c>
    </row>
    <row r="83" spans="4:8" ht="15.75">
      <c r="D83" s="30" t="s">
        <v>407</v>
      </c>
      <c r="E83" s="30" t="s">
        <v>408</v>
      </c>
      <c r="G83" t="s">
        <v>1091</v>
      </c>
      <c r="H83" s="164" t="s">
        <v>1092</v>
      </c>
    </row>
    <row r="84" spans="4:8" ht="15.75">
      <c r="D84" s="30" t="s">
        <v>409</v>
      </c>
      <c r="E84" s="30" t="s">
        <v>410</v>
      </c>
      <c r="G84" t="s">
        <v>1093</v>
      </c>
      <c r="H84" s="164" t="s">
        <v>1094</v>
      </c>
    </row>
    <row r="85" spans="4:8" ht="15.75">
      <c r="D85" s="30" t="s">
        <v>411</v>
      </c>
      <c r="E85" s="30" t="s">
        <v>412</v>
      </c>
      <c r="G85" t="s">
        <v>1095</v>
      </c>
      <c r="H85" s="164" t="s">
        <v>1096</v>
      </c>
    </row>
    <row r="86" spans="4:8" ht="15.75">
      <c r="D86" s="30" t="s">
        <v>413</v>
      </c>
      <c r="E86" s="30" t="s">
        <v>414</v>
      </c>
      <c r="G86" t="s">
        <v>1097</v>
      </c>
      <c r="H86" s="164" t="s">
        <v>1098</v>
      </c>
    </row>
    <row r="87" spans="4:8" ht="15.75">
      <c r="D87" s="30" t="s">
        <v>415</v>
      </c>
      <c r="E87" s="30" t="s">
        <v>416</v>
      </c>
      <c r="G87" t="s">
        <v>1099</v>
      </c>
      <c r="H87" s="164" t="s">
        <v>1100</v>
      </c>
    </row>
    <row r="88" spans="4:8" ht="15.75">
      <c r="D88" s="30" t="s">
        <v>417</v>
      </c>
      <c r="E88" s="30" t="s">
        <v>418</v>
      </c>
      <c r="G88" t="s">
        <v>1101</v>
      </c>
      <c r="H88" s="164" t="s">
        <v>1102</v>
      </c>
    </row>
    <row r="89" spans="4:8" ht="15.75">
      <c r="D89" s="30" t="s">
        <v>419</v>
      </c>
      <c r="E89" s="30" t="s">
        <v>420</v>
      </c>
      <c r="G89" t="s">
        <v>1103</v>
      </c>
      <c r="H89" s="164" t="s">
        <v>1104</v>
      </c>
    </row>
    <row r="90" spans="4:8" ht="15.75">
      <c r="D90" s="28" t="s">
        <v>421</v>
      </c>
      <c r="E90" s="30" t="s">
        <v>422</v>
      </c>
      <c r="G90" t="s">
        <v>1105</v>
      </c>
      <c r="H90" s="164" t="s">
        <v>1106</v>
      </c>
    </row>
    <row r="91" spans="4:8" ht="15.75">
      <c r="D91" s="30" t="s">
        <v>423</v>
      </c>
      <c r="E91" s="30" t="s">
        <v>424</v>
      </c>
      <c r="G91" t="s">
        <v>1107</v>
      </c>
      <c r="H91" s="164" t="s">
        <v>1108</v>
      </c>
    </row>
    <row r="92" spans="4:8" ht="15.75">
      <c r="D92" s="30" t="s">
        <v>425</v>
      </c>
      <c r="E92" s="30" t="s">
        <v>426</v>
      </c>
      <c r="G92" t="s">
        <v>1109</v>
      </c>
      <c r="H92" s="164" t="s">
        <v>1110</v>
      </c>
    </row>
    <row r="93" spans="4:8" ht="15.75">
      <c r="D93" s="30" t="s">
        <v>427</v>
      </c>
      <c r="E93" s="30" t="s">
        <v>428</v>
      </c>
      <c r="G93" t="s">
        <v>1111</v>
      </c>
      <c r="H93" s="164" t="s">
        <v>1112</v>
      </c>
    </row>
    <row r="94" spans="4:8" ht="15.75">
      <c r="D94" s="30" t="s">
        <v>429</v>
      </c>
      <c r="E94" s="30" t="s">
        <v>430</v>
      </c>
      <c r="G94" t="s">
        <v>1113</v>
      </c>
      <c r="H94" s="164" t="s">
        <v>1114</v>
      </c>
    </row>
    <row r="95" spans="4:8" ht="15.75">
      <c r="D95" s="30" t="s">
        <v>431</v>
      </c>
      <c r="E95" s="30" t="s">
        <v>432</v>
      </c>
      <c r="G95" t="s">
        <v>1115</v>
      </c>
      <c r="H95" s="164" t="s">
        <v>1116</v>
      </c>
    </row>
    <row r="96" spans="4:8" ht="15.75">
      <c r="D96" s="30" t="s">
        <v>433</v>
      </c>
      <c r="E96" s="30" t="s">
        <v>434</v>
      </c>
      <c r="G96" t="s">
        <v>1117</v>
      </c>
      <c r="H96" s="164" t="s">
        <v>1118</v>
      </c>
    </row>
    <row r="97" spans="4:8" ht="15.75">
      <c r="D97" s="30" t="s">
        <v>435</v>
      </c>
      <c r="E97" s="30" t="s">
        <v>436</v>
      </c>
      <c r="G97" t="s">
        <v>1119</v>
      </c>
      <c r="H97" s="164" t="s">
        <v>1120</v>
      </c>
    </row>
    <row r="98" spans="4:8" ht="15.75">
      <c r="D98" s="30" t="s">
        <v>437</v>
      </c>
      <c r="E98" s="30" t="s">
        <v>438</v>
      </c>
      <c r="G98" t="s">
        <v>1121</v>
      </c>
      <c r="H98" s="164" t="s">
        <v>1122</v>
      </c>
    </row>
    <row r="99" spans="4:8" ht="15.75">
      <c r="D99" s="30" t="s">
        <v>439</v>
      </c>
      <c r="E99" s="30" t="s">
        <v>440</v>
      </c>
      <c r="G99" t="s">
        <v>1123</v>
      </c>
      <c r="H99" s="164" t="s">
        <v>1124</v>
      </c>
    </row>
    <row r="100" spans="4:8" ht="15.75">
      <c r="D100" s="30" t="s">
        <v>441</v>
      </c>
      <c r="E100" s="30" t="s">
        <v>442</v>
      </c>
      <c r="G100" t="s">
        <v>1125</v>
      </c>
      <c r="H100" s="164" t="s">
        <v>1126</v>
      </c>
    </row>
    <row r="101" spans="4:8" ht="15.75">
      <c r="D101" s="30" t="s">
        <v>443</v>
      </c>
      <c r="E101" s="30" t="s">
        <v>444</v>
      </c>
      <c r="G101" t="s">
        <v>1127</v>
      </c>
      <c r="H101" s="164" t="s">
        <v>1128</v>
      </c>
    </row>
    <row r="102" spans="4:8" ht="15.75">
      <c r="D102" s="30" t="s">
        <v>445</v>
      </c>
      <c r="E102" s="30" t="s">
        <v>446</v>
      </c>
      <c r="G102" t="s">
        <v>1129</v>
      </c>
      <c r="H102" s="164" t="s">
        <v>1130</v>
      </c>
    </row>
    <row r="103" spans="4:8" ht="15.75">
      <c r="D103" s="30" t="s">
        <v>447</v>
      </c>
      <c r="E103" s="30" t="s">
        <v>448</v>
      </c>
      <c r="G103" t="s">
        <v>1131</v>
      </c>
      <c r="H103" s="164" t="s">
        <v>1132</v>
      </c>
    </row>
    <row r="104" spans="4:8" ht="15.75">
      <c r="D104" s="28" t="s">
        <v>449</v>
      </c>
      <c r="E104" s="30" t="s">
        <v>450</v>
      </c>
      <c r="G104" t="s">
        <v>1133</v>
      </c>
      <c r="H104" s="164" t="s">
        <v>1134</v>
      </c>
    </row>
    <row r="105" spans="4:8" ht="15.75">
      <c r="D105" s="30" t="s">
        <v>451</v>
      </c>
      <c r="E105" s="30" t="s">
        <v>452</v>
      </c>
      <c r="G105" t="s">
        <v>1135</v>
      </c>
      <c r="H105" s="164" t="s">
        <v>1136</v>
      </c>
    </row>
    <row r="106" spans="4:8" ht="15.75">
      <c r="D106" s="30" t="s">
        <v>453</v>
      </c>
      <c r="E106" s="30" t="s">
        <v>454</v>
      </c>
      <c r="G106" t="s">
        <v>1137</v>
      </c>
      <c r="H106" s="164" t="s">
        <v>1138</v>
      </c>
    </row>
    <row r="107" spans="4:8" ht="15.75">
      <c r="D107" s="30" t="s">
        <v>455</v>
      </c>
      <c r="E107" s="30" t="s">
        <v>456</v>
      </c>
      <c r="G107" t="s">
        <v>1139</v>
      </c>
      <c r="H107" s="164" t="s">
        <v>1140</v>
      </c>
    </row>
    <row r="108" spans="4:8" ht="15.75">
      <c r="D108" s="30" t="s">
        <v>207</v>
      </c>
      <c r="E108" s="30" t="s">
        <v>457</v>
      </c>
      <c r="G108" t="s">
        <v>1141</v>
      </c>
      <c r="H108" s="164" t="s">
        <v>1142</v>
      </c>
    </row>
    <row r="109" spans="4:8" ht="15.75">
      <c r="D109" s="30" t="s">
        <v>458</v>
      </c>
      <c r="E109" s="30" t="s">
        <v>459</v>
      </c>
      <c r="G109" t="s">
        <v>1143</v>
      </c>
      <c r="H109" s="164" t="s">
        <v>1144</v>
      </c>
    </row>
    <row r="110" spans="4:8" ht="15.75">
      <c r="D110" s="30" t="s">
        <v>460</v>
      </c>
      <c r="E110" s="30" t="s">
        <v>461</v>
      </c>
      <c r="G110" t="s">
        <v>1145</v>
      </c>
      <c r="H110" s="164" t="s">
        <v>1146</v>
      </c>
    </row>
    <row r="111" spans="4:8" ht="15.75">
      <c r="D111" s="28" t="s">
        <v>462</v>
      </c>
      <c r="E111" s="30" t="s">
        <v>463</v>
      </c>
      <c r="G111" t="s">
        <v>1147</v>
      </c>
      <c r="H111" s="164" t="s">
        <v>1148</v>
      </c>
    </row>
    <row r="112" spans="4:8" ht="15.75">
      <c r="D112" s="30" t="s">
        <v>464</v>
      </c>
      <c r="E112" s="30" t="s">
        <v>465</v>
      </c>
      <c r="G112" t="s">
        <v>1149</v>
      </c>
      <c r="H112" s="164" t="s">
        <v>1150</v>
      </c>
    </row>
    <row r="113" spans="4:8" ht="15.75">
      <c r="D113" s="30" t="s">
        <v>466</v>
      </c>
      <c r="E113" s="30" t="s">
        <v>467</v>
      </c>
      <c r="G113" t="s">
        <v>1151</v>
      </c>
      <c r="H113" s="164" t="s">
        <v>1152</v>
      </c>
    </row>
    <row r="114" spans="4:8" ht="15.75">
      <c r="D114" s="30" t="s">
        <v>468</v>
      </c>
      <c r="E114" s="30" t="s">
        <v>469</v>
      </c>
      <c r="G114" t="s">
        <v>1153</v>
      </c>
      <c r="H114" s="164" t="s">
        <v>1154</v>
      </c>
    </row>
    <row r="115" spans="4:8" ht="15.75">
      <c r="D115" s="30" t="s">
        <v>470</v>
      </c>
      <c r="E115" s="30" t="s">
        <v>471</v>
      </c>
      <c r="G115" t="s">
        <v>1155</v>
      </c>
      <c r="H115" s="164" t="s">
        <v>1156</v>
      </c>
    </row>
    <row r="116" spans="4:8" ht="15.75">
      <c r="D116" s="30" t="s">
        <v>472</v>
      </c>
      <c r="E116" s="30" t="s">
        <v>473</v>
      </c>
      <c r="G116" t="s">
        <v>1157</v>
      </c>
      <c r="H116" s="164" t="s">
        <v>1158</v>
      </c>
    </row>
    <row r="117" spans="4:8" ht="15.75">
      <c r="D117" s="30" t="s">
        <v>474</v>
      </c>
      <c r="E117" s="30" t="s">
        <v>475</v>
      </c>
      <c r="G117" t="s">
        <v>1159</v>
      </c>
      <c r="H117" s="164" t="s">
        <v>1160</v>
      </c>
    </row>
    <row r="118" spans="4:8" ht="15.75">
      <c r="D118" s="30" t="s">
        <v>476</v>
      </c>
      <c r="E118" s="30" t="s">
        <v>477</v>
      </c>
      <c r="G118" t="s">
        <v>1161</v>
      </c>
      <c r="H118" s="164" t="s">
        <v>1162</v>
      </c>
    </row>
    <row r="119" spans="4:8" ht="15.75">
      <c r="D119" s="30" t="s">
        <v>478</v>
      </c>
      <c r="E119" s="30" t="s">
        <v>479</v>
      </c>
      <c r="G119" t="s">
        <v>1163</v>
      </c>
      <c r="H119" s="164" t="s">
        <v>1164</v>
      </c>
    </row>
    <row r="120" spans="4:8" ht="15.75">
      <c r="D120" s="30" t="s">
        <v>480</v>
      </c>
      <c r="E120" s="30" t="s">
        <v>481</v>
      </c>
      <c r="G120" t="s">
        <v>1165</v>
      </c>
      <c r="H120" s="164" t="s">
        <v>1166</v>
      </c>
    </row>
    <row r="121" spans="4:8" ht="15.75">
      <c r="D121" s="30" t="s">
        <v>482</v>
      </c>
      <c r="E121" s="30" t="s">
        <v>483</v>
      </c>
      <c r="G121" t="s">
        <v>1167</v>
      </c>
      <c r="H121" s="164" t="s">
        <v>1168</v>
      </c>
    </row>
    <row r="122" spans="4:8" ht="15.75">
      <c r="D122" s="30" t="s">
        <v>484</v>
      </c>
      <c r="E122" s="30" t="s">
        <v>485</v>
      </c>
      <c r="G122" t="s">
        <v>1169</v>
      </c>
      <c r="H122" s="164" t="s">
        <v>1170</v>
      </c>
    </row>
    <row r="123" spans="4:8" ht="15.75">
      <c r="D123" s="30" t="s">
        <v>486</v>
      </c>
      <c r="E123" s="30" t="s">
        <v>487</v>
      </c>
      <c r="G123" t="s">
        <v>1171</v>
      </c>
      <c r="H123" s="164" t="s">
        <v>1172</v>
      </c>
    </row>
    <row r="124" spans="4:8" ht="15.75">
      <c r="D124" s="30" t="s">
        <v>488</v>
      </c>
      <c r="E124" s="30" t="s">
        <v>489</v>
      </c>
      <c r="G124" t="s">
        <v>1173</v>
      </c>
      <c r="H124" s="164" t="s">
        <v>1174</v>
      </c>
    </row>
    <row r="125" spans="4:8" ht="15.75">
      <c r="D125" s="30" t="s">
        <v>490</v>
      </c>
      <c r="E125" s="30" t="s">
        <v>491</v>
      </c>
      <c r="G125" t="s">
        <v>1175</v>
      </c>
      <c r="H125" s="164" t="s">
        <v>1176</v>
      </c>
    </row>
    <row r="126" spans="4:8" ht="15.75">
      <c r="D126" s="30" t="s">
        <v>492</v>
      </c>
      <c r="E126" s="30" t="s">
        <v>493</v>
      </c>
      <c r="G126" t="s">
        <v>1177</v>
      </c>
      <c r="H126" s="164" t="s">
        <v>1178</v>
      </c>
    </row>
    <row r="127" spans="4:8" ht="15.75">
      <c r="D127" s="30" t="s">
        <v>494</v>
      </c>
      <c r="E127" s="30" t="s">
        <v>495</v>
      </c>
      <c r="G127" t="s">
        <v>1179</v>
      </c>
      <c r="H127" s="164" t="s">
        <v>1180</v>
      </c>
    </row>
    <row r="128" spans="4:8" ht="15.75">
      <c r="D128" s="30" t="s">
        <v>496</v>
      </c>
      <c r="E128" s="30" t="s">
        <v>497</v>
      </c>
      <c r="G128" t="s">
        <v>1181</v>
      </c>
      <c r="H128" s="164" t="s">
        <v>1182</v>
      </c>
    </row>
    <row r="129" spans="4:8" ht="15.75">
      <c r="D129" s="30" t="s">
        <v>498</v>
      </c>
      <c r="E129" s="30" t="s">
        <v>499</v>
      </c>
      <c r="G129" t="s">
        <v>1183</v>
      </c>
      <c r="H129" s="164" t="s">
        <v>1184</v>
      </c>
    </row>
    <row r="130" spans="4:8" ht="15.75">
      <c r="D130" s="30" t="s">
        <v>500</v>
      </c>
      <c r="E130" s="30" t="s">
        <v>501</v>
      </c>
      <c r="G130" t="s">
        <v>1185</v>
      </c>
      <c r="H130" s="164" t="s">
        <v>1186</v>
      </c>
    </row>
    <row r="131" spans="4:8" ht="15.75">
      <c r="D131" s="30" t="s">
        <v>502</v>
      </c>
      <c r="E131" s="30" t="s">
        <v>503</v>
      </c>
      <c r="G131" t="s">
        <v>1187</v>
      </c>
      <c r="H131" s="164" t="s">
        <v>1188</v>
      </c>
    </row>
    <row r="132" spans="4:8" ht="15.75">
      <c r="D132" s="30" t="s">
        <v>504</v>
      </c>
      <c r="E132" s="30" t="s">
        <v>505</v>
      </c>
      <c r="G132" t="s">
        <v>1189</v>
      </c>
      <c r="H132" s="164" t="s">
        <v>1190</v>
      </c>
    </row>
    <row r="133" spans="4:8" ht="15.75">
      <c r="D133" s="30" t="s">
        <v>506</v>
      </c>
      <c r="E133" s="30" t="s">
        <v>507</v>
      </c>
      <c r="G133" t="s">
        <v>1191</v>
      </c>
      <c r="H133" s="164" t="s">
        <v>1192</v>
      </c>
    </row>
    <row r="134" spans="4:8" ht="15.75">
      <c r="D134" s="30" t="s">
        <v>508</v>
      </c>
      <c r="E134" s="30" t="s">
        <v>509</v>
      </c>
      <c r="G134" t="s">
        <v>1193</v>
      </c>
      <c r="H134" s="164" t="s">
        <v>1194</v>
      </c>
    </row>
    <row r="135" spans="4:8" ht="15.75">
      <c r="D135" s="30" t="s">
        <v>510</v>
      </c>
      <c r="E135" s="30" t="s">
        <v>511</v>
      </c>
      <c r="G135" t="s">
        <v>1195</v>
      </c>
      <c r="H135" s="164" t="s">
        <v>1196</v>
      </c>
    </row>
    <row r="136" spans="4:8" ht="15.75">
      <c r="D136" s="30" t="s">
        <v>512</v>
      </c>
      <c r="E136" s="30" t="s">
        <v>513</v>
      </c>
      <c r="G136" t="s">
        <v>1197</v>
      </c>
      <c r="H136" s="164" t="s">
        <v>1198</v>
      </c>
    </row>
    <row r="137" spans="4:8" ht="15.75">
      <c r="D137" s="30" t="s">
        <v>514</v>
      </c>
      <c r="E137" s="30" t="s">
        <v>515</v>
      </c>
      <c r="G137" t="s">
        <v>1199</v>
      </c>
      <c r="H137" s="164" t="s">
        <v>1200</v>
      </c>
    </row>
    <row r="138" spans="4:8" ht="15.75">
      <c r="D138" s="30" t="s">
        <v>516</v>
      </c>
      <c r="E138" s="30" t="s">
        <v>517</v>
      </c>
      <c r="G138" t="s">
        <v>1201</v>
      </c>
      <c r="H138" s="164" t="s">
        <v>1202</v>
      </c>
    </row>
    <row r="139" spans="4:8" ht="15.75">
      <c r="D139" s="30" t="s">
        <v>518</v>
      </c>
      <c r="E139" s="30" t="s">
        <v>519</v>
      </c>
      <c r="G139" t="s">
        <v>1203</v>
      </c>
      <c r="H139" s="164" t="s">
        <v>1204</v>
      </c>
    </row>
    <row r="140" spans="4:8" ht="15.75">
      <c r="D140" s="30" t="s">
        <v>520</v>
      </c>
      <c r="E140" s="30" t="s">
        <v>521</v>
      </c>
      <c r="G140" t="s">
        <v>1205</v>
      </c>
      <c r="H140" s="164" t="s">
        <v>1206</v>
      </c>
    </row>
    <row r="141" spans="4:8" ht="15.75">
      <c r="D141" s="30" t="s">
        <v>522</v>
      </c>
      <c r="E141" s="30" t="s">
        <v>523</v>
      </c>
      <c r="G141" t="s">
        <v>1207</v>
      </c>
      <c r="H141" s="164" t="s">
        <v>1208</v>
      </c>
    </row>
    <row r="142" spans="4:8" ht="15.75">
      <c r="D142" s="30" t="s">
        <v>524</v>
      </c>
      <c r="E142" s="30" t="s">
        <v>525</v>
      </c>
      <c r="G142" t="s">
        <v>1209</v>
      </c>
      <c r="H142" s="164" t="s">
        <v>1210</v>
      </c>
    </row>
    <row r="143" spans="4:8" ht="15.75">
      <c r="D143" s="30" t="s">
        <v>526</v>
      </c>
      <c r="E143" s="30" t="s">
        <v>527</v>
      </c>
      <c r="G143" t="s">
        <v>1211</v>
      </c>
      <c r="H143" s="164" t="s">
        <v>1212</v>
      </c>
    </row>
    <row r="144" spans="4:8" ht="15.75">
      <c r="D144" s="30" t="s">
        <v>528</v>
      </c>
      <c r="E144" s="30" t="s">
        <v>529</v>
      </c>
      <c r="G144" t="s">
        <v>1213</v>
      </c>
      <c r="H144" s="164" t="s">
        <v>1214</v>
      </c>
    </row>
    <row r="145" spans="4:8" ht="15.75">
      <c r="D145" s="30" t="s">
        <v>530</v>
      </c>
      <c r="E145" s="30" t="s">
        <v>531</v>
      </c>
      <c r="G145" t="s">
        <v>1215</v>
      </c>
      <c r="H145" s="164" t="s">
        <v>1216</v>
      </c>
    </row>
    <row r="146" spans="4:8" ht="15.75">
      <c r="D146" s="30" t="s">
        <v>532</v>
      </c>
      <c r="E146" s="30" t="s">
        <v>533</v>
      </c>
      <c r="G146" t="s">
        <v>1217</v>
      </c>
      <c r="H146" s="164" t="s">
        <v>1218</v>
      </c>
    </row>
    <row r="147" spans="4:8" ht="15.75">
      <c r="D147" s="30" t="s">
        <v>534</v>
      </c>
      <c r="E147" s="30" t="s">
        <v>535</v>
      </c>
      <c r="G147" t="s">
        <v>1219</v>
      </c>
      <c r="H147" s="164" t="s">
        <v>1220</v>
      </c>
    </row>
    <row r="148" spans="4:8" ht="15.75">
      <c r="D148" s="30" t="s">
        <v>536</v>
      </c>
      <c r="E148" s="30" t="s">
        <v>537</v>
      </c>
      <c r="G148" t="s">
        <v>1221</v>
      </c>
      <c r="H148" s="164" t="s">
        <v>1222</v>
      </c>
    </row>
    <row r="149" spans="4:8" ht="15.75">
      <c r="D149" s="30" t="s">
        <v>538</v>
      </c>
      <c r="E149" s="30" t="s">
        <v>539</v>
      </c>
      <c r="G149" t="s">
        <v>1223</v>
      </c>
      <c r="H149" s="164" t="s">
        <v>1224</v>
      </c>
    </row>
    <row r="150" spans="4:8" ht="15.75">
      <c r="D150" s="30" t="s">
        <v>540</v>
      </c>
      <c r="E150" s="30" t="s">
        <v>541</v>
      </c>
      <c r="G150" t="s">
        <v>1225</v>
      </c>
      <c r="H150" s="164" t="s">
        <v>1226</v>
      </c>
    </row>
    <row r="151" spans="4:8" ht="15.75">
      <c r="D151" s="30" t="s">
        <v>542</v>
      </c>
      <c r="E151" s="30" t="s">
        <v>543</v>
      </c>
      <c r="G151" t="s">
        <v>1227</v>
      </c>
      <c r="H151" s="164" t="s">
        <v>1228</v>
      </c>
    </row>
    <row r="152" spans="4:8" ht="15.75">
      <c r="D152" s="30" t="s">
        <v>544</v>
      </c>
      <c r="E152" s="30" t="s">
        <v>545</v>
      </c>
      <c r="G152" t="s">
        <v>1229</v>
      </c>
      <c r="H152" s="164" t="s">
        <v>1230</v>
      </c>
    </row>
    <row r="153" spans="4:8" ht="15.75">
      <c r="D153" s="30" t="s">
        <v>546</v>
      </c>
      <c r="E153" s="30" t="s">
        <v>547</v>
      </c>
      <c r="G153" t="s">
        <v>1231</v>
      </c>
      <c r="H153" s="164" t="s">
        <v>1232</v>
      </c>
    </row>
    <row r="154" spans="4:8" ht="15.75">
      <c r="D154" s="30" t="s">
        <v>548</v>
      </c>
      <c r="E154" s="30" t="s">
        <v>549</v>
      </c>
      <c r="G154" t="s">
        <v>1233</v>
      </c>
      <c r="H154" s="164" t="s">
        <v>1234</v>
      </c>
    </row>
    <row r="155" spans="4:8" ht="15.75">
      <c r="D155" s="30" t="s">
        <v>550</v>
      </c>
      <c r="E155" s="30" t="s">
        <v>551</v>
      </c>
      <c r="G155" t="s">
        <v>1235</v>
      </c>
      <c r="H155" s="164" t="s">
        <v>1236</v>
      </c>
    </row>
    <row r="156" spans="4:8" ht="15.75">
      <c r="D156" s="30" t="s">
        <v>552</v>
      </c>
      <c r="E156" s="30" t="s">
        <v>553</v>
      </c>
      <c r="G156" t="s">
        <v>1237</v>
      </c>
      <c r="H156" t="s">
        <v>1238</v>
      </c>
    </row>
    <row r="157" spans="4:8" ht="15.75">
      <c r="D157" s="30" t="s">
        <v>554</v>
      </c>
      <c r="E157" s="30" t="s">
        <v>555</v>
      </c>
      <c r="G157" t="s">
        <v>1239</v>
      </c>
      <c r="H157" s="164" t="s">
        <v>1240</v>
      </c>
    </row>
    <row r="158" spans="4:8" ht="25.5">
      <c r="D158" s="30" t="s">
        <v>556</v>
      </c>
      <c r="E158" s="30" t="s">
        <v>557</v>
      </c>
      <c r="G158" t="s">
        <v>1241</v>
      </c>
      <c r="H158" s="164" t="s">
        <v>1242</v>
      </c>
    </row>
    <row r="159" spans="4:8" ht="25.5">
      <c r="D159" s="30" t="s">
        <v>558</v>
      </c>
      <c r="E159" s="30" t="s">
        <v>559</v>
      </c>
      <c r="G159" t="s">
        <v>1243</v>
      </c>
      <c r="H159" s="164" t="s">
        <v>1244</v>
      </c>
    </row>
    <row r="160" spans="4:8" ht="25.5">
      <c r="D160" s="30" t="s">
        <v>560</v>
      </c>
      <c r="E160" s="30" t="s">
        <v>561</v>
      </c>
      <c r="G160" t="s">
        <v>1245</v>
      </c>
      <c r="H160" s="164" t="s">
        <v>1246</v>
      </c>
    </row>
    <row r="161" spans="4:8" ht="15.75">
      <c r="D161" s="30" t="s">
        <v>562</v>
      </c>
      <c r="E161" s="30" t="s">
        <v>563</v>
      </c>
      <c r="G161" t="s">
        <v>1247</v>
      </c>
      <c r="H161" s="164" t="s">
        <v>1248</v>
      </c>
    </row>
    <row r="162" spans="4:8" ht="15.75">
      <c r="D162" s="30" t="s">
        <v>564</v>
      </c>
      <c r="E162" s="30" t="s">
        <v>565</v>
      </c>
      <c r="G162" t="s">
        <v>1249</v>
      </c>
      <c r="H162" s="164" t="s">
        <v>1250</v>
      </c>
    </row>
    <row r="163" spans="4:8" ht="15.75">
      <c r="D163" s="30" t="s">
        <v>566</v>
      </c>
      <c r="E163" s="30" t="s">
        <v>567</v>
      </c>
      <c r="G163" t="s">
        <v>1251</v>
      </c>
      <c r="H163" s="164" t="s">
        <v>1252</v>
      </c>
    </row>
    <row r="164" spans="4:8" ht="15.75">
      <c r="D164" s="30" t="s">
        <v>568</v>
      </c>
      <c r="E164" s="30" t="s">
        <v>569</v>
      </c>
      <c r="G164" t="s">
        <v>1253</v>
      </c>
      <c r="H164" s="164" t="s">
        <v>1254</v>
      </c>
    </row>
    <row r="165" spans="4:5" ht="15.75">
      <c r="D165" s="30" t="s">
        <v>570</v>
      </c>
      <c r="E165" s="30" t="s">
        <v>571</v>
      </c>
    </row>
    <row r="166" spans="4:5" ht="15.75">
      <c r="D166" s="30" t="s">
        <v>572</v>
      </c>
      <c r="E166" s="30" t="s">
        <v>573</v>
      </c>
    </row>
    <row r="167" spans="4:5" ht="15.75">
      <c r="D167" s="30" t="s">
        <v>574</v>
      </c>
      <c r="E167" s="30" t="s">
        <v>575</v>
      </c>
    </row>
    <row r="168" spans="4:5" ht="15.75">
      <c r="D168" s="30" t="s">
        <v>576</v>
      </c>
      <c r="E168" s="30" t="s">
        <v>577</v>
      </c>
    </row>
    <row r="169" spans="4:5" ht="15.75">
      <c r="D169" s="30" t="s">
        <v>578</v>
      </c>
      <c r="E169" s="30" t="s">
        <v>579</v>
      </c>
    </row>
    <row r="170" spans="4:5" ht="15.75">
      <c r="D170" s="30" t="s">
        <v>580</v>
      </c>
      <c r="E170" s="30" t="s">
        <v>581</v>
      </c>
    </row>
    <row r="171" spans="4:5" ht="15.75">
      <c r="D171" s="30" t="s">
        <v>582</v>
      </c>
      <c r="E171" s="30" t="s">
        <v>583</v>
      </c>
    </row>
    <row r="172" spans="4:5" ht="15.75">
      <c r="D172" s="30" t="s">
        <v>584</v>
      </c>
      <c r="E172" s="30" t="s">
        <v>585</v>
      </c>
    </row>
    <row r="173" spans="4:5" ht="15.75">
      <c r="D173" s="30" t="s">
        <v>586</v>
      </c>
      <c r="E173" s="30" t="s">
        <v>587</v>
      </c>
    </row>
    <row r="174" spans="4:5" ht="15.75">
      <c r="D174" s="30" t="s">
        <v>588</v>
      </c>
      <c r="E174" s="30" t="s">
        <v>589</v>
      </c>
    </row>
    <row r="175" spans="4:5" ht="15.75">
      <c r="D175" s="30" t="s">
        <v>590</v>
      </c>
      <c r="E175" s="30" t="s">
        <v>591</v>
      </c>
    </row>
    <row r="176" spans="4:5" ht="15.75">
      <c r="D176" s="30" t="s">
        <v>592</v>
      </c>
      <c r="E176" s="30" t="s">
        <v>593</v>
      </c>
    </row>
    <row r="177" spans="4:5" ht="15.75">
      <c r="D177" s="30" t="s">
        <v>594</v>
      </c>
      <c r="E177" s="30" t="s">
        <v>595</v>
      </c>
    </row>
    <row r="178" spans="4:5" ht="15.75">
      <c r="D178" s="30" t="s">
        <v>596</v>
      </c>
      <c r="E178" s="30" t="s">
        <v>597</v>
      </c>
    </row>
    <row r="179" spans="4:5" ht="15.75">
      <c r="D179" s="30" t="s">
        <v>598</v>
      </c>
      <c r="E179" s="30" t="s">
        <v>599</v>
      </c>
    </row>
    <row r="180" spans="4:5" ht="15.75">
      <c r="D180" s="30" t="s">
        <v>600</v>
      </c>
      <c r="E180" s="30" t="s">
        <v>601</v>
      </c>
    </row>
    <row r="181" spans="4:5" ht="15.75">
      <c r="D181" s="30" t="s">
        <v>602</v>
      </c>
      <c r="E181" s="30" t="s">
        <v>603</v>
      </c>
    </row>
    <row r="182" spans="4:5" ht="15.75">
      <c r="D182" s="28" t="s">
        <v>604</v>
      </c>
      <c r="E182" s="30" t="s">
        <v>605</v>
      </c>
    </row>
    <row r="183" spans="4:5" ht="15.75">
      <c r="D183" s="30" t="s">
        <v>606</v>
      </c>
      <c r="E183" s="30" t="s">
        <v>607</v>
      </c>
    </row>
    <row r="184" spans="4:5" ht="15.75">
      <c r="D184" s="30" t="s">
        <v>608</v>
      </c>
      <c r="E184" s="30" t="s">
        <v>609</v>
      </c>
    </row>
    <row r="185" spans="4:5" ht="15.75">
      <c r="D185" s="30" t="s">
        <v>610</v>
      </c>
      <c r="E185" s="30" t="s">
        <v>611</v>
      </c>
    </row>
    <row r="186" spans="4:5" ht="15.75">
      <c r="D186" s="30" t="s">
        <v>612</v>
      </c>
      <c r="E186" s="30" t="s">
        <v>613</v>
      </c>
    </row>
    <row r="187" spans="4:5" ht="15.75">
      <c r="D187" s="30" t="s">
        <v>614</v>
      </c>
      <c r="E187" s="30" t="s">
        <v>615</v>
      </c>
    </row>
    <row r="188" spans="4:5" ht="15.75">
      <c r="D188" s="30" t="s">
        <v>616</v>
      </c>
      <c r="E188" s="30" t="s">
        <v>617</v>
      </c>
    </row>
    <row r="189" spans="4:5" ht="15.75">
      <c r="D189" s="30" t="s">
        <v>618</v>
      </c>
      <c r="E189" s="30" t="s">
        <v>619</v>
      </c>
    </row>
    <row r="190" spans="4:5" ht="15.75">
      <c r="D190" s="30" t="s">
        <v>620</v>
      </c>
      <c r="E190" s="30" t="s">
        <v>621</v>
      </c>
    </row>
    <row r="191" spans="4:5" ht="15.75">
      <c r="D191" s="30" t="s">
        <v>622</v>
      </c>
      <c r="E191" s="30" t="s">
        <v>623</v>
      </c>
    </row>
    <row r="192" spans="4:5" ht="15.75">
      <c r="D192" s="30" t="s">
        <v>624</v>
      </c>
      <c r="E192" s="30" t="s">
        <v>625</v>
      </c>
    </row>
    <row r="193" spans="4:5" ht="15.75">
      <c r="D193" s="30" t="s">
        <v>200</v>
      </c>
      <c r="E193" s="30" t="s">
        <v>626</v>
      </c>
    </row>
    <row r="194" spans="4:5" ht="15.75">
      <c r="D194" s="30" t="s">
        <v>627</v>
      </c>
      <c r="E194" s="30" t="s">
        <v>628</v>
      </c>
    </row>
    <row r="195" spans="4:5" ht="15.75">
      <c r="D195" s="30" t="s">
        <v>629</v>
      </c>
      <c r="E195" s="30" t="s">
        <v>630</v>
      </c>
    </row>
    <row r="196" spans="4:5" ht="15.75">
      <c r="D196" s="30" t="s">
        <v>631</v>
      </c>
      <c r="E196" s="30" t="s">
        <v>632</v>
      </c>
    </row>
    <row r="197" spans="4:5" ht="15.75">
      <c r="D197" s="30" t="s">
        <v>633</v>
      </c>
      <c r="E197" s="30" t="s">
        <v>634</v>
      </c>
    </row>
    <row r="198" spans="4:5" ht="15.75">
      <c r="D198" s="30" t="s">
        <v>635</v>
      </c>
      <c r="E198" s="30" t="s">
        <v>636</v>
      </c>
    </row>
    <row r="199" spans="4:5" ht="15.75">
      <c r="D199" s="30" t="s">
        <v>637</v>
      </c>
      <c r="E199" s="30" t="s">
        <v>638</v>
      </c>
    </row>
    <row r="200" spans="4:5" ht="15.75">
      <c r="D200" s="30" t="s">
        <v>639</v>
      </c>
      <c r="E200" s="30" t="s">
        <v>640</v>
      </c>
    </row>
    <row r="201" spans="4:5" ht="15.75">
      <c r="D201" s="30" t="s">
        <v>641</v>
      </c>
      <c r="E201" s="30" t="s">
        <v>642</v>
      </c>
    </row>
    <row r="202" spans="4:5" ht="15.75">
      <c r="D202" s="30" t="s">
        <v>643</v>
      </c>
      <c r="E202" s="30" t="s">
        <v>644</v>
      </c>
    </row>
    <row r="203" spans="4:5" ht="15.75">
      <c r="D203" s="30" t="s">
        <v>645</v>
      </c>
      <c r="E203" s="30" t="s">
        <v>646</v>
      </c>
    </row>
    <row r="204" spans="4:5" ht="15.75">
      <c r="D204" s="30" t="s">
        <v>647</v>
      </c>
      <c r="E204" s="30" t="s">
        <v>648</v>
      </c>
    </row>
    <row r="205" spans="4:5" ht="15.75">
      <c r="D205" s="30" t="s">
        <v>649</v>
      </c>
      <c r="E205" s="30" t="s">
        <v>650</v>
      </c>
    </row>
    <row r="206" spans="4:5" ht="15.75">
      <c r="D206" s="30" t="s">
        <v>651</v>
      </c>
      <c r="E206" s="30" t="s">
        <v>652</v>
      </c>
    </row>
    <row r="207" spans="4:5" ht="15.75">
      <c r="D207" s="30" t="s">
        <v>653</v>
      </c>
      <c r="E207" s="30" t="s">
        <v>654</v>
      </c>
    </row>
    <row r="208" spans="4:5" ht="15.75">
      <c r="D208" s="30" t="s">
        <v>655</v>
      </c>
      <c r="E208" s="30" t="s">
        <v>656</v>
      </c>
    </row>
    <row r="209" spans="4:5" ht="15.75">
      <c r="D209" s="30" t="s">
        <v>657</v>
      </c>
      <c r="E209" s="30" t="s">
        <v>658</v>
      </c>
    </row>
    <row r="210" spans="4:5" ht="15.75">
      <c r="D210" s="30" t="s">
        <v>659</v>
      </c>
      <c r="E210" s="30" t="s">
        <v>660</v>
      </c>
    </row>
    <row r="211" spans="4:5" ht="15.75">
      <c r="D211" s="30" t="s">
        <v>661</v>
      </c>
      <c r="E211" s="30" t="s">
        <v>662</v>
      </c>
    </row>
    <row r="212" spans="4:5" ht="15.75">
      <c r="D212" s="30" t="s">
        <v>663</v>
      </c>
      <c r="E212" s="30" t="s">
        <v>664</v>
      </c>
    </row>
    <row r="213" spans="4:5" ht="15.75">
      <c r="D213" s="30" t="s">
        <v>665</v>
      </c>
      <c r="E213" s="30" t="s">
        <v>666</v>
      </c>
    </row>
    <row r="214" spans="4:5" ht="15.75">
      <c r="D214" s="30" t="s">
        <v>667</v>
      </c>
      <c r="E214" s="30" t="s">
        <v>668</v>
      </c>
    </row>
    <row r="215" spans="4:5" ht="15.75">
      <c r="D215" s="30" t="s">
        <v>669</v>
      </c>
      <c r="E215" s="30" t="s">
        <v>670</v>
      </c>
    </row>
    <row r="216" spans="4:5" ht="15.75">
      <c r="D216" s="30" t="s">
        <v>671</v>
      </c>
      <c r="E216" s="30" t="s">
        <v>672</v>
      </c>
    </row>
    <row r="217" spans="4:5" ht="15.75">
      <c r="D217" s="30" t="s">
        <v>673</v>
      </c>
      <c r="E217" s="30" t="s">
        <v>674</v>
      </c>
    </row>
    <row r="218" spans="4:5" ht="15.75">
      <c r="D218" s="30" t="s">
        <v>675</v>
      </c>
      <c r="E218" s="30" t="s">
        <v>676</v>
      </c>
    </row>
    <row r="219" spans="4:5" ht="15.75">
      <c r="D219" s="30" t="s">
        <v>677</v>
      </c>
      <c r="E219" s="30" t="s">
        <v>678</v>
      </c>
    </row>
    <row r="220" spans="4:5" ht="15.75">
      <c r="D220" s="30" t="s">
        <v>679</v>
      </c>
      <c r="E220" s="30" t="s">
        <v>680</v>
      </c>
    </row>
    <row r="221" spans="4:5" ht="15.75">
      <c r="D221" s="30" t="s">
        <v>681</v>
      </c>
      <c r="E221" s="30" t="s">
        <v>682</v>
      </c>
    </row>
    <row r="222" spans="4:5" ht="15.75">
      <c r="D222" s="30" t="s">
        <v>683</v>
      </c>
      <c r="E222" s="30" t="s">
        <v>684</v>
      </c>
    </row>
    <row r="223" spans="4:5" ht="15.75">
      <c r="D223" s="30" t="s">
        <v>685</v>
      </c>
      <c r="E223" s="30" t="s">
        <v>686</v>
      </c>
    </row>
    <row r="224" spans="4:5" ht="15.75">
      <c r="D224" s="30" t="s">
        <v>687</v>
      </c>
      <c r="E224" s="30" t="s">
        <v>688</v>
      </c>
    </row>
    <row r="225" spans="4:5" ht="15.75">
      <c r="D225" s="30" t="s">
        <v>689</v>
      </c>
      <c r="E225" s="30" t="s">
        <v>690</v>
      </c>
    </row>
    <row r="226" spans="4:5" ht="15.75">
      <c r="D226" s="30" t="s">
        <v>691</v>
      </c>
      <c r="E226" s="30" t="s">
        <v>692</v>
      </c>
    </row>
    <row r="227" spans="4:5" ht="15.75">
      <c r="D227" s="30" t="s">
        <v>693</v>
      </c>
      <c r="E227" s="30" t="s">
        <v>694</v>
      </c>
    </row>
    <row r="228" spans="4:5" ht="15.75">
      <c r="D228" s="30" t="s">
        <v>695</v>
      </c>
      <c r="E228" s="30" t="s">
        <v>696</v>
      </c>
    </row>
    <row r="229" spans="4:5" ht="15.75">
      <c r="D229" s="28" t="s">
        <v>697</v>
      </c>
      <c r="E229" s="30" t="s">
        <v>698</v>
      </c>
    </row>
    <row r="230" spans="4:5" ht="15.75">
      <c r="D230" s="30" t="s">
        <v>699</v>
      </c>
      <c r="E230" s="30" t="s">
        <v>700</v>
      </c>
    </row>
    <row r="231" spans="4:5" ht="15.75">
      <c r="D231" s="30" t="s">
        <v>701</v>
      </c>
      <c r="E231" s="30" t="s">
        <v>702</v>
      </c>
    </row>
    <row r="232" spans="4:5" ht="15.75">
      <c r="D232" s="30" t="s">
        <v>703</v>
      </c>
      <c r="E232" s="30" t="s">
        <v>704</v>
      </c>
    </row>
    <row r="233" spans="4:5" ht="15.75">
      <c r="D233" s="30" t="s">
        <v>705</v>
      </c>
      <c r="E233" s="30" t="s">
        <v>706</v>
      </c>
    </row>
    <row r="234" spans="4:5" ht="15.75">
      <c r="D234" s="30" t="s">
        <v>707</v>
      </c>
      <c r="E234" s="30" t="s">
        <v>708</v>
      </c>
    </row>
    <row r="235" spans="4:5" ht="15.75">
      <c r="D235" s="30" t="s">
        <v>709</v>
      </c>
      <c r="E235" s="30" t="s">
        <v>710</v>
      </c>
    </row>
    <row r="236" spans="4:5" ht="15.75">
      <c r="D236" s="30" t="s">
        <v>711</v>
      </c>
      <c r="E236" s="30" t="s">
        <v>712</v>
      </c>
    </row>
    <row r="237" spans="4:5" ht="15.75">
      <c r="D237" s="30" t="s">
        <v>713</v>
      </c>
      <c r="E237" s="30" t="s">
        <v>714</v>
      </c>
    </row>
    <row r="238" spans="4:5" ht="15.75">
      <c r="D238" s="30" t="s">
        <v>715</v>
      </c>
      <c r="E238" s="30" t="s">
        <v>716</v>
      </c>
    </row>
    <row r="239" spans="4:5" ht="15.75">
      <c r="D239" s="30" t="s">
        <v>717</v>
      </c>
      <c r="E239" s="30" t="s">
        <v>718</v>
      </c>
    </row>
    <row r="240" spans="4:5" ht="15.75">
      <c r="D240" s="30" t="s">
        <v>719</v>
      </c>
      <c r="E240" s="30" t="s">
        <v>720</v>
      </c>
    </row>
    <row r="241" spans="4:5" ht="15.75">
      <c r="D241" s="30" t="s">
        <v>721</v>
      </c>
      <c r="E241" s="30" t="s">
        <v>722</v>
      </c>
    </row>
    <row r="242" spans="4:5" ht="15.75">
      <c r="D242" s="30" t="s">
        <v>723</v>
      </c>
      <c r="E242" s="30" t="s">
        <v>724</v>
      </c>
    </row>
    <row r="243" spans="4:5" ht="15.75">
      <c r="D243" s="30" t="s">
        <v>725</v>
      </c>
      <c r="E243" s="30" t="s">
        <v>726</v>
      </c>
    </row>
    <row r="244" spans="4:5" ht="15.75">
      <c r="D244" s="30" t="s">
        <v>727</v>
      </c>
      <c r="E244" s="30" t="s">
        <v>728</v>
      </c>
    </row>
    <row r="245" spans="4:5" ht="15.75">
      <c r="D245" s="30" t="s">
        <v>729</v>
      </c>
      <c r="E245" s="30" t="s">
        <v>730</v>
      </c>
    </row>
    <row r="246" spans="4:5" ht="15.75">
      <c r="D246" s="30" t="s">
        <v>731</v>
      </c>
      <c r="E246" s="30" t="s">
        <v>732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2021-01-05T14:12:46Z</cp:lastPrinted>
  <dcterms:created xsi:type="dcterms:W3CDTF">2004-03-04T10:58:58Z</dcterms:created>
  <dcterms:modified xsi:type="dcterms:W3CDTF">2022-03-28T14:06:17Z</dcterms:modified>
  <cp:category/>
  <cp:version/>
  <cp:contentType/>
  <cp:contentStatus/>
</cp:coreProperties>
</file>