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<sst xmlns="http://schemas.openxmlformats.org/spreadsheetml/2006/main" count="1967" uniqueCount="1357">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</sst>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44572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7766497</v>
      </c>
      <c r="H11" s="145">
        <v>11680000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6122681</v>
      </c>
      <c r="H13" s="127">
        <v>5591404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6122681</v>
      </c>
      <c r="H16" s="146">
        <f>SUM(H13:H15)</f>
        <v>5591404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-8446741</v>
      </c>
      <c r="H18" s="138">
        <f>SUM(H19:H20)</f>
        <v>-3773228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2889240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-11335981</v>
      </c>
      <c r="H20" s="127">
        <v>-6662468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2412178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176396</v>
      </c>
      <c r="D22" s="165">
        <v>709099</v>
      </c>
      <c r="E22" s="166" t="s">
        <v>924</v>
      </c>
      <c r="F22" s="126" t="s">
        <v>925</v>
      </c>
      <c r="G22" s="127"/>
      <c r="H22" s="127">
        <v>-4673513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-6034563</v>
      </c>
      <c r="H23" s="146">
        <f>H19+H21+H20+H22</f>
        <v>-8446741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7854615</v>
      </c>
      <c r="H24" s="146">
        <f>H11+H16+H23</f>
        <v>8824663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176396</v>
      </c>
      <c r="D25" s="146">
        <f>SUM(D21:D24)</f>
        <v>709099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7708772</v>
      </c>
      <c r="D27" s="138">
        <f>SUM(D28:D31)</f>
        <v>8123454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7708772</v>
      </c>
      <c r="D28" s="127">
        <v>8123454</v>
      </c>
      <c r="E28" s="71" t="s">
        <v>103</v>
      </c>
      <c r="F28" s="156" t="s">
        <v>186</v>
      </c>
      <c r="G28" s="138">
        <f>SUM(G29:G31)</f>
        <v>27462</v>
      </c>
      <c r="H28" s="138">
        <f>SUM(H29:H31)</f>
        <v>7784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399</v>
      </c>
      <c r="H29" s="152">
        <v>432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27063</v>
      </c>
      <c r="H30" s="152">
        <v>7352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7708772</v>
      </c>
      <c r="D37" s="137">
        <f>SUM(D32:D36)+D27</f>
        <v>8123454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5746</v>
      </c>
      <c r="H39" s="152">
        <v>106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33208</v>
      </c>
      <c r="H40" s="153">
        <f>SUM(H32:H39)+H28+H27</f>
        <v>7890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2655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2655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7887823</v>
      </c>
      <c r="D45" s="153">
        <f>D25+D37+D43+D44</f>
        <v>8832553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7887823</v>
      </c>
      <c r="D47" s="369">
        <f>D18+D45</f>
        <v>8832553</v>
      </c>
      <c r="E47" s="158" t="s">
        <v>35</v>
      </c>
      <c r="F47" s="121" t="s">
        <v>199</v>
      </c>
      <c r="G47" s="370">
        <f>G24+G40</f>
        <v>7887823</v>
      </c>
      <c r="H47" s="370">
        <f>H24+H40</f>
        <v>8832553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44572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122200</v>
      </c>
      <c r="H12" s="139">
        <v>351664</v>
      </c>
      <c r="I12" s="77"/>
    </row>
    <row r="13" spans="1:9" s="70" customFormat="1" ht="31.5">
      <c r="A13" s="81" t="s">
        <v>886</v>
      </c>
      <c r="B13" s="171" t="s">
        <v>757</v>
      </c>
      <c r="C13" s="139">
        <v>1267627</v>
      </c>
      <c r="D13" s="139">
        <v>3632581</v>
      </c>
      <c r="E13" s="81" t="s">
        <v>889</v>
      </c>
      <c r="F13" s="171" t="s">
        <v>774</v>
      </c>
      <c r="G13" s="139">
        <v>1198236</v>
      </c>
      <c r="H13" s="139">
        <v>398863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1495638</v>
      </c>
      <c r="E14" s="81" t="s">
        <v>890</v>
      </c>
      <c r="F14" s="171" t="s">
        <v>775</v>
      </c>
      <c r="G14" s="139">
        <f>14371029-11731778</f>
        <v>2639251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100422</v>
      </c>
      <c r="D16" s="139">
        <v>159704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1368049</v>
      </c>
      <c r="D18" s="142">
        <f>SUM(D12:D16)</f>
        <v>5287923</v>
      </c>
      <c r="E18" s="83" t="s">
        <v>20</v>
      </c>
      <c r="F18" s="172" t="s">
        <v>779</v>
      </c>
      <c r="G18" s="142">
        <f>SUM(G12:G17)</f>
        <v>3959687</v>
      </c>
      <c r="H18" s="142">
        <f>SUM(H12:H17)</f>
        <v>750527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179460</v>
      </c>
      <c r="D21" s="139">
        <v>136117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179460</v>
      </c>
      <c r="D25" s="142">
        <f>SUM(D20:D24)</f>
        <v>136117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1547509</v>
      </c>
      <c r="D26" s="142">
        <f>D18+D25</f>
        <v>5424040</v>
      </c>
      <c r="E26" s="144" t="s">
        <v>40</v>
      </c>
      <c r="F26" s="172" t="s">
        <v>781</v>
      </c>
      <c r="G26" s="142">
        <f>G18+G25</f>
        <v>3959687</v>
      </c>
      <c r="H26" s="142">
        <f>H18+H25</f>
        <v>750527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2412178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4673513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2412178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4673513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3959687</v>
      </c>
      <c r="D30" s="142">
        <f>D26+D28+D29</f>
        <v>5424040</v>
      </c>
      <c r="E30" s="144" t="s">
        <v>789</v>
      </c>
      <c r="F30" s="172" t="s">
        <v>784</v>
      </c>
      <c r="G30" s="142">
        <f>G26+G29</f>
        <v>3959687</v>
      </c>
      <c r="H30" s="142">
        <f>H26+H29</f>
        <v>5424040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90" zoomScaleNormal="90" zoomScalePageLayoutView="0" workbookViewId="0" topLeftCell="A1">
      <selection activeCell="C21" sqref="C21: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44572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7371766</v>
      </c>
      <c r="D13" s="316">
        <v>-6230809</v>
      </c>
      <c r="E13" s="317">
        <f>SUM(C13:D13)</f>
        <v>1140957</v>
      </c>
      <c r="F13" s="316">
        <v>4224577</v>
      </c>
      <c r="G13" s="316">
        <v>-1903344</v>
      </c>
      <c r="H13" s="317">
        <f>SUM(F13:G13)</f>
        <v>2321233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-179460</v>
      </c>
      <c r="E18" s="317">
        <f t="shared" si="0"/>
        <v>-179460</v>
      </c>
      <c r="F18" s="316"/>
      <c r="G18" s="316">
        <v>-136116</v>
      </c>
      <c r="H18" s="317">
        <f t="shared" si="1"/>
        <v>-136116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7371766</v>
      </c>
      <c r="D19" s="320">
        <f>SUM(D13:D14,D16:D18)</f>
        <v>-6410269</v>
      </c>
      <c r="E19" s="317">
        <f t="shared" si="0"/>
        <v>961497</v>
      </c>
      <c r="F19" s="320">
        <f>SUM(F13:F14,F16:F18)</f>
        <v>4224577</v>
      </c>
      <c r="G19" s="320">
        <f>SUM(G13:G14,G16:G18)</f>
        <v>-2039460</v>
      </c>
      <c r="H19" s="317">
        <f t="shared" si="1"/>
        <v>2185117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4678350</v>
      </c>
      <c r="D21" s="316">
        <v>-6150155</v>
      </c>
      <c r="E21" s="317">
        <f>SUM(C21:D21)</f>
        <v>-1471805</v>
      </c>
      <c r="F21" s="316">
        <v>3304819</v>
      </c>
      <c r="G21" s="316">
        <v>-5977878</v>
      </c>
      <c r="H21" s="317">
        <f>SUM(F21:G21)</f>
        <v>-2673059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-2118</v>
      </c>
      <c r="E23" s="317">
        <f t="shared" si="2"/>
        <v>-2118</v>
      </c>
      <c r="F23" s="316">
        <v>14</v>
      </c>
      <c r="G23" s="316">
        <v>-1894</v>
      </c>
      <c r="H23" s="317">
        <f t="shared" si="3"/>
        <v>-1880</v>
      </c>
    </row>
    <row r="24" spans="1:8" ht="12.75">
      <c r="A24" s="315" t="s">
        <v>902</v>
      </c>
      <c r="B24" s="41" t="s">
        <v>802</v>
      </c>
      <c r="C24" s="316">
        <v>111444</v>
      </c>
      <c r="D24" s="316"/>
      <c r="E24" s="317">
        <f t="shared" si="2"/>
        <v>111444</v>
      </c>
      <c r="F24" s="316">
        <v>393731</v>
      </c>
      <c r="G24" s="316"/>
      <c r="H24" s="317">
        <f t="shared" si="3"/>
        <v>393731</v>
      </c>
    </row>
    <row r="25" spans="1:8" ht="12.75">
      <c r="A25" s="323" t="s">
        <v>903</v>
      </c>
      <c r="B25" s="41" t="s">
        <v>803</v>
      </c>
      <c r="C25" s="316"/>
      <c r="D25" s="316">
        <v>-83395</v>
      </c>
      <c r="E25" s="317">
        <f t="shared" si="2"/>
        <v>-83395</v>
      </c>
      <c r="F25" s="316"/>
      <c r="G25" s="316">
        <v>-147328</v>
      </c>
      <c r="H25" s="317">
        <f t="shared" si="3"/>
        <v>-147328</v>
      </c>
    </row>
    <row r="26" spans="1:8" ht="12.75">
      <c r="A26" s="323" t="s">
        <v>904</v>
      </c>
      <c r="B26" s="41" t="s">
        <v>804</v>
      </c>
      <c r="C26" s="316"/>
      <c r="D26" s="316">
        <v>-5541</v>
      </c>
      <c r="E26" s="317">
        <f t="shared" si="2"/>
        <v>-5541</v>
      </c>
      <c r="F26" s="316"/>
      <c r="G26" s="316">
        <v>-8161</v>
      </c>
      <c r="H26" s="317">
        <f t="shared" si="3"/>
        <v>-8161</v>
      </c>
    </row>
    <row r="27" spans="1:8" ht="12.75">
      <c r="A27" s="319" t="s">
        <v>905</v>
      </c>
      <c r="B27" s="41" t="s">
        <v>805</v>
      </c>
      <c r="C27" s="316">
        <v>-7743</v>
      </c>
      <c r="D27" s="316"/>
      <c r="E27" s="317">
        <f t="shared" si="2"/>
        <v>-7743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-35042</v>
      </c>
      <c r="E28" s="317">
        <f t="shared" si="2"/>
        <v>-35042</v>
      </c>
      <c r="F28" s="316"/>
      <c r="G28" s="316">
        <v>-40400</v>
      </c>
      <c r="H28" s="317">
        <f t="shared" si="3"/>
        <v>-40400</v>
      </c>
    </row>
    <row r="29" spans="1:8" ht="21" customHeight="1">
      <c r="A29" s="313" t="s">
        <v>94</v>
      </c>
      <c r="B29" s="136" t="s">
        <v>807</v>
      </c>
      <c r="C29" s="320">
        <f>SUM(C21:C28)</f>
        <v>4782051</v>
      </c>
      <c r="D29" s="320">
        <f>SUM(D21:D28)</f>
        <v>-6276251</v>
      </c>
      <c r="E29" s="317">
        <f t="shared" si="2"/>
        <v>-1494200</v>
      </c>
      <c r="F29" s="320">
        <f>SUM(F21:F28)</f>
        <v>3698564</v>
      </c>
      <c r="G29" s="320">
        <f>SUM(G21:G28)</f>
        <v>-6175661</v>
      </c>
      <c r="H29" s="317">
        <f t="shared" si="3"/>
        <v>-2477097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12153817</v>
      </c>
      <c r="D37" s="320">
        <f t="shared" si="5"/>
        <v>-12686520</v>
      </c>
      <c r="E37" s="320">
        <f t="shared" si="5"/>
        <v>-532703</v>
      </c>
      <c r="F37" s="320">
        <f t="shared" si="5"/>
        <v>7923141</v>
      </c>
      <c r="G37" s="320">
        <f t="shared" si="5"/>
        <v>-8215121</v>
      </c>
      <c r="H37" s="320">
        <f t="shared" si="5"/>
        <v>-291980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709099</v>
      </c>
      <c r="F38" s="320"/>
      <c r="G38" s="320"/>
      <c r="H38" s="326">
        <v>1001079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176396</v>
      </c>
      <c r="F39" s="320"/>
      <c r="G39" s="320"/>
      <c r="H39" s="320">
        <f>SUM(H37:H38)</f>
        <v>709099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176396</v>
      </c>
      <c r="F40" s="317"/>
      <c r="G40" s="317"/>
      <c r="H40" s="316">
        <v>709099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44572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11680000</v>
      </c>
      <c r="D14" s="371">
        <f>'1-SB'!H13</f>
        <v>5591404</v>
      </c>
      <c r="E14" s="371">
        <f>'1-SB'!H14</f>
        <v>0</v>
      </c>
      <c r="F14" s="371">
        <f>'1-SB'!H15</f>
        <v>0</v>
      </c>
      <c r="G14" s="371">
        <f>'1-SB'!H19+'1-SB'!H21</f>
        <v>2889240</v>
      </c>
      <c r="H14" s="371">
        <f>'1-SB'!H20+'1-SB'!H22</f>
        <v>-11335981</v>
      </c>
      <c r="I14" s="371">
        <f aca="true" t="shared" si="0" ref="I14:I36">SUM(C14:H14)</f>
        <v>8824663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11680000</v>
      </c>
      <c r="D18" s="372">
        <f t="shared" si="2"/>
        <v>5591404</v>
      </c>
      <c r="E18" s="372">
        <f>E14+E15</f>
        <v>0</v>
      </c>
      <c r="F18" s="372">
        <f t="shared" si="2"/>
        <v>0</v>
      </c>
      <c r="G18" s="372">
        <f t="shared" si="2"/>
        <v>2889240</v>
      </c>
      <c r="H18" s="372">
        <f t="shared" si="2"/>
        <v>-11335981</v>
      </c>
      <c r="I18" s="371">
        <f t="shared" si="0"/>
        <v>8824663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-3913503</v>
      </c>
      <c r="D19" s="372">
        <f t="shared" si="3"/>
        <v>531277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-3382226</v>
      </c>
      <c r="J19" s="51"/>
    </row>
    <row r="20" spans="1:10" ht="15">
      <c r="A20" s="103" t="s">
        <v>203</v>
      </c>
      <c r="B20" s="34" t="s">
        <v>825</v>
      </c>
      <c r="C20" s="131">
        <v>8136497</v>
      </c>
      <c r="D20" s="131">
        <f>16956-826537</f>
        <v>-809581</v>
      </c>
      <c r="E20" s="131"/>
      <c r="F20" s="131"/>
      <c r="G20" s="131"/>
      <c r="H20" s="131"/>
      <c r="I20" s="371">
        <f t="shared" si="0"/>
        <v>7326916</v>
      </c>
      <c r="J20" s="51"/>
    </row>
    <row r="21" spans="1:10" ht="15">
      <c r="A21" s="103" t="s">
        <v>204</v>
      </c>
      <c r="B21" s="34" t="s">
        <v>826</v>
      </c>
      <c r="C21" s="131">
        <v>-12050000</v>
      </c>
      <c r="D21" s="131">
        <f>1341206-348</f>
        <v>1340858</v>
      </c>
      <c r="E21" s="131"/>
      <c r="F21" s="131"/>
      <c r="G21" s="131"/>
      <c r="H21" s="131"/>
      <c r="I21" s="371">
        <f t="shared" si="0"/>
        <v>-10709142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2412178</v>
      </c>
      <c r="H22" s="372">
        <f>'1-SB'!G22</f>
        <v>0</v>
      </c>
      <c r="I22" s="371">
        <f t="shared" si="0"/>
        <v>2412178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7766497</v>
      </c>
      <c r="D34" s="372">
        <f t="shared" si="7"/>
        <v>6122681</v>
      </c>
      <c r="E34" s="372">
        <f t="shared" si="7"/>
        <v>0</v>
      </c>
      <c r="F34" s="372">
        <f t="shared" si="7"/>
        <v>0</v>
      </c>
      <c r="G34" s="372">
        <f t="shared" si="7"/>
        <v>5301418</v>
      </c>
      <c r="H34" s="372">
        <f t="shared" si="7"/>
        <v>-11335981</v>
      </c>
      <c r="I34" s="371">
        <f t="shared" si="0"/>
        <v>7854615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7766497</v>
      </c>
      <c r="D36" s="375">
        <f t="shared" si="8"/>
        <v>6122681</v>
      </c>
      <c r="E36" s="375">
        <f t="shared" si="8"/>
        <v>0</v>
      </c>
      <c r="F36" s="375">
        <f t="shared" si="8"/>
        <v>0</v>
      </c>
      <c r="G36" s="375">
        <f t="shared" si="8"/>
        <v>5301418</v>
      </c>
      <c r="H36" s="375">
        <f t="shared" si="8"/>
        <v>-11335981</v>
      </c>
      <c r="I36" s="371">
        <f t="shared" si="0"/>
        <v>7854615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44572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11680000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7766497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8136497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6949862.91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12050000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10709142.01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0.7555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1.0113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7428780.87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74476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6540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18320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0.33858400000000005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-0.0012909999999999998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0.33858400000000005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0.119045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176396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176396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7708772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7708772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7708772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2655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2655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7887823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7887823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7766497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6122681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6122681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-8446741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2889240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-11335981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2412178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-6034563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7854615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27462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399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27063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5746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33208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7887823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1267627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100422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1368049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179460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179460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1547509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2412178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2412178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3959687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122200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1198236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2639251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3959687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3959687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3959687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1140957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-179460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961497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-1471805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-2118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111444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-83395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-5541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-7743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-35042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-1494200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-532703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709099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176396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176396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8824663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8824663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-3382226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7326916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-10709142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2412178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SOFIX UCITS ETF</v>
      </c>
      <c r="B157" s="227" t="str">
        <f aca="true" t="shared" si="19" ref="B157:B199">dfRG</f>
        <v>05-1628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7854615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7854615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11680000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7766497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8136497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6949862.91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12050000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10709142.01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0.7555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1.0113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74476</v>
      </c>
    </row>
    <row r="170" spans="1:7" ht="15.7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6540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18320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0.33858400000000005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-0.0012909999999999998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0.33858400000000005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0.119045</v>
      </c>
    </row>
    <row r="176" spans="1:7" ht="31.5">
      <c r="A176" s="238" t="str">
        <f t="shared" si="18"/>
        <v>Expat Bulgaria SOFIX UCITS ETF</v>
      </c>
      <c r="B176" s="239" t="str">
        <f t="shared" si="19"/>
        <v>05-1628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SOFIX UCITS ETF</v>
      </c>
      <c r="B177" s="239" t="str">
        <f t="shared" si="19"/>
        <v>05-1628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SOFIX UCITS ETF</v>
      </c>
      <c r="B183" s="259" t="str">
        <f t="shared" si="19"/>
        <v>05-1628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SOFIX UCITS ETF</v>
      </c>
      <c r="B184" s="259" t="str">
        <f t="shared" si="19"/>
        <v>05-1628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SOFIX UCITS ETF</v>
      </c>
      <c r="B197" s="268" t="str">
        <f t="shared" si="19"/>
        <v>05-1628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SOFIX UCITS ETF</v>
      </c>
      <c r="B198" s="268" t="str">
        <f t="shared" si="19"/>
        <v>05-1628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SOFIX UCITS ETF</v>
      </c>
      <c r="B200" s="268" t="str">
        <f aca="true" t="shared" si="22" ref="B200:B212">dfRG</f>
        <v>05-1628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SOFIX UCITS ETF</v>
      </c>
      <c r="B201" s="268" t="str">
        <f t="shared" si="22"/>
        <v>05-1628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SOFIX UCITS ETF</v>
      </c>
      <c r="B202" s="268" t="str">
        <f t="shared" si="22"/>
        <v>05-1628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SOFIX UCITS ETF</v>
      </c>
      <c r="B212" s="277" t="str">
        <f t="shared" si="22"/>
        <v>05-1628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2021-01-20T09:02:36Z</cp:lastPrinted>
  <dcterms:created xsi:type="dcterms:W3CDTF">2004-03-04T10:58:58Z</dcterms:created>
  <dcterms:modified xsi:type="dcterms:W3CDTF">2022-03-30T07:47:21Z</dcterms:modified>
  <cp:category/>
  <cp:version/>
  <cp:contentType/>
  <cp:contentStatus/>
</cp:coreProperties>
</file>