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<sst xmlns="http://schemas.openxmlformats.org/spreadsheetml/2006/main" count="3381" uniqueCount="1570">
  <si>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</si>
  <si>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</si>
  <si>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</si>
  <si>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</si>
  <si>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</si>
  <si>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</si>
  <si>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</si>
  <si>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</si>
  <si>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</si>
  <si>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</si>
  <si>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</si>
  <si>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</si>
  <si>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</si>
  <si>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</si>
  <si>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</si>
  <si>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</si>
  <si>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</si>
  <si>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</si>
  <si>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</si>
  <si>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</si>
  <si>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</si>
  <si>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</si>
  <si>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</si>
  <si>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</si>
  <si>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</si>
  <si>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</si>
  <si>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</si>
  <si>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</si>
  <si>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</si>
  <si>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</si>
  <si>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</si>
  <si>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</si>
  <si>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</si>
  <si>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</si>
  <si>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</si>
  <si>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</si>
  <si>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</si>
  <si>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</si>
  <si>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</si>
  <si>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</si>
  <si>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</si>
  <si>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</si>
  <si>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</si>
  <si>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</si>
  <si>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</si>
  <si>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</si>
  <si>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</si>
  <si>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</si>
  <si>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</si>
  <si>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</si>
  <si>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</si>
  <si>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</si>
  <si>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</si>
  <si>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</si>
  <si>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</si>
  <si>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</si>
  <si>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</si>
  <si>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</si>
  <si>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</si>
  <si>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</si>
  <si>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</si>
  <si>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</si>
  <si>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</si>
  <si>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</si>
  <si>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</si>
  <si>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</si>
  <si>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</si>
  <si>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</si>
  <si>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</si>
  <si>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</si>
  <si>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</si>
  <si>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</si>
  <si>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</si>
  <si>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</si>
  <si>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</si>
  <si>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</si>
  <si>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</si>
  <si>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</si>
  <si>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</si>
  <si>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</si>
  <si>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</si>
  <si>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</si>
  <si>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</si>
  <si>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</si>
  <si>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</si>
  <si>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</si>
  <si>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</si>
  <si>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</si>
  <si>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</si>
  <si>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</si>
  <si>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</si>
  <si>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</si>
  <si>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</si>
  <si>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</si>
  <si>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</si>
  <si>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</si>
  <si>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</si>
  <si>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</si>
  <si>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</si>
  <si>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</si>
  <si>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</si>
  <si>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</si>
  <si>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</si>
  <si>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</si>
  <si>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</si>
  <si>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</si>
  <si>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</si>
  <si>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</si>
  <si>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</si>
  <si>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</si>
  <si>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</si>
  <si>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</si>
  <si>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</si>
  <si>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</si>
  <si>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</si>
  <si>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</si>
  <si>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</si>
  <si>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</si>
  <si>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</si>
  <si>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</si>
  <si>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</si>
  <si>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</si>
  <si>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</si>
  <si>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</si>
  <si>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</si>
  <si>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</si>
  <si>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</si>
  <si>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</si>
  <si>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</si>
  <si>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</si>
  <si>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</si>
  <si>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</si>
  <si>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</si>
  <si>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</si>
  <si>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</si>
  <si>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</si>
  <si>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</si>
  <si>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</si>
  <si>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</si>
  <si>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</si>
  <si>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</si>
  <si>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</si>
  <si>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</si>
  <si>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</si>
  <si>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</si>
  <si>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</si>
  <si>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</si>
  <si>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</si>
  <si>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</si>
  <si>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</si>
  <si>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</si>
  <si>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</si>
  <si>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</si>
  <si>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</si>
  <si>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</si>
  <si>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</si>
  <si>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</si>
  <si>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</si>
  <si>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</si>
  <si>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</si>
  <si>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</si>
  <si>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</si>
  <si>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</si>
  <si>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</si>
  <si>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</si>
  <si>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</si>
  <si>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</si>
  <si>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</si>
  <si>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</si>
  <si>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</si>
  <si>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</si>
  <si>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</si>
  <si>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</si>
  <si>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</si>
  <si>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</si>
  <si>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</si>
  <si>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</si>
  <si>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</si>
  <si>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</si>
  <si>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</si>
  <si>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</si>
  <si>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</si>
  <si>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</si>
  <si>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</si>
  <si>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</si>
  <si>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</si>
  <si>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</si>
  <si>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</si>
  <si>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</si>
  <si>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</si>
  <si>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</si>
  <si>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</si>
  <si>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</si>
  <si>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</si>
  <si>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</si>
  <si>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</si>
  <si>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</si>
  <si>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</si>
  <si>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</si>
  <si>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</si>
  <si>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</si>
  <si>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</si>
  <si>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</si>
  <si>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</si>
  <si>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</si>
  <si>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</si>
  <si>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</si>
  <si>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</si>
  <si>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</si>
  <si>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</si>
  <si>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</si>
  <si>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</si>
  <si>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</si>
  <si>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</si>
  <si>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</si>
  <si>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</si>
  <si>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</si>
  <si>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</si>
  <si>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</si>
  <si>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</si>
  <si>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</si>
  <si>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</si>
  <si>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</si>
  <si>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</si>
  <si>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</si>
  <si>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</si>
  <si>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</si>
  <si>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</si>
  <si>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</si>
  <si>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</si>
  <si>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</si>
  <si>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</si>
  <si>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</si>
  <si>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</si>
  <si>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</si>
  <si>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</si>
  <si>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</si>
  <si>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</si>
  <si>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</si>
  <si>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</si>
  <si>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</si>
  <si>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</si>
  <si>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</si>
  <si>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</si>
  <si>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</si>
  <si>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</si>
  <si>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</si>
  <si>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</si>
  <si>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</si>
  <si>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</si>
  <si>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</si>
  <si>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</si>
  <si>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</si>
  <si>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</si>
  <si>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</si>
  <si>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</si>
  <si>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</si>
  <si>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</si>
  <si>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</si>
  <si>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</si>
  <si>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</si>
  <si>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</si>
  <si>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</si>
  <si>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</si>
  <si>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</si>
  <si>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</si>
  <si>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</si>
  <si>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</si>
  <si>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</si>
  <si>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</si>
  <si>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</si>
  <si>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</si>
  <si>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</si>
  <si>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</si>
  <si>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</si>
  <si>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</si>
  <si>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</si>
  <si>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</si>
  <si>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</si>
  <si>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</si>
  <si>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</si>
  <si>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</si>
  <si>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</si>
  <si>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</si>
  <si>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</si>
  <si>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</si>
  <si>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</si>
  <si>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</si>
  <si>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</si>
  <si>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</si>
  <si>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</si>
  <si>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</si>
  <si>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</si>
  <si>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</si>
  <si>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</si>
  <si>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</si>
  <si>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</si>
  <si>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</si>
  <si>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</si>
  <si>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</si>
  <si>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</si>
  <si>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</si>
  <si>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</si>
  <si>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</si>
  <si>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</si>
  <si>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</si>
  <si>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</si>
  <si>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</si>
  <si>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</si>
  <si>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</si>
  <si>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</si>
  <si>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</si>
  <si>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</si>
  <si>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</si>
  <si>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</si>
  <si>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</si>
  <si>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</si>
  <si>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</si>
  <si>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</si>
  <si>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</si>
  <si>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</si>
  <si>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</si>
  <si>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</si>
  <si>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</si>
  <si>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</si>
  <si>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</si>
  <si>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</si>
  <si>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</si>
  <si>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</si>
  <si>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</si>
  <si>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</si>
  <si>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</si>
  <si>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</si>
  <si>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</si>
  <si>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</si>
  <si>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</si>
  <si>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</si>
  <si>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</si>
  <si>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</si>
  <si>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</si>
  <si>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</si>
  <si>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</si>
  <si>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</si>
  <si>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</si>
  <si>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</si>
  <si>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</si>
  <si>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</si>
  <si>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</si>
  <si>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</si>
  <si>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</si>
  <si>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</si>
  <si>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</si>
  <si>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</si>
  <si>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</si>
  <si>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</si>
  <si>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</si>
  <si>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</si>
  <si>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</si>
  <si>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</si>
  <si>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</si>
  <si>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</si>
  <si>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</si>
  <si>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</si>
  <si>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</si>
  <si>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</si>
  <si>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</si>
  <si>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</si>
  <si>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</si>
  <si>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</si>
  <si>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</si>
  <si>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</si>
  <si>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</si>
  <si>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</si>
  <si>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</si>
  <si>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</si>
  <si>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</si>
  <si>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</si>
  <si>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</si>
  <si>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</si>
  <si>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</si>
  <si>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</si>
  <si>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</si>
  <si>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</si>
  <si>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</si>
  <si>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</si>
  <si>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</si>
  <si>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</si>
  <si>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</si>
  <si>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</si>
  <si>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</si>
  <si>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</si>
  <si>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</si>
  <si>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</si>
  <si>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</si>
  <si>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</si>
  <si>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</si>
  <si>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</si>
  <si>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</si>
  <si>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</si>
  <si>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</si>
  <si>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</si>
  <si>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</si>
  <si>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</si>
  <si>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</si>
  <si>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</si>
  <si>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</si>
  <si>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</si>
  <si>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</si>
  <si>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</si>
  <si>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</si>
  <si>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</si>
  <si>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</si>
  <si>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</si>
  <si>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</si>
  <si>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</si>
  <si>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</si>
  <si>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</si>
  <si>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</si>
  <si>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</si>
  <si>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</si>
  <si>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</si>
  <si>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</si>
  <si>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</si>
  <si>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</si>
  <si>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</si>
  <si>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</si>
  <si>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</si>
  <si>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</si>
  <si>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</si>
  <si>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</si>
  <si>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</si>
  <si>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</si>
  <si>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</si>
  <si>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</si>
  <si>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</si>
  <si>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</si>
  <si>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</si>
  <si>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</si>
  <si>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</si>
  <si>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</si>
  <si>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</si>
  <si>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</si>
  <si>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</si>
  <si>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</si>
  <si>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</si>
  <si>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</si>
  <si>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</si>
  <si>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</si>
  <si>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</si>
  <si>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</si>
  <si>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</si>
  <si>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</si>
  <si>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</si>
  <si>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</si>
  <si>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</si>
  <si>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</si>
  <si>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</si>
  <si>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</si>
  <si>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</si>
  <si>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</si>
  <si>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</si>
  <si>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</si>
  <si>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</si>
  <si>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</si>
  <si>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</si>
  <si>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</si>
  <si>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</si>
  <si>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</si>
  <si>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</si>
  <si>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</si>
  <si>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</si>
  <si>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</si>
  <si>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</si>
  <si>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</si>
  <si>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</si>
  <si>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</si>
  <si>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</si>
  <si>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</si>
  <si>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</si>
  <si>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</si>
  <si>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</si>
  <si>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</si>
  <si>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</si>
  <si>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</si>
  <si>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</si>
  <si>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</si>
  <si>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</si>
  <si>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</si>
  <si>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</si>
  <si>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</si>
  <si>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</si>
  <si>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</si>
  <si>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</si>
  <si>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</si>
  <si>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</si>
  <si>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</si>
  <si>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</si>
  <si>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</si>
  <si>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</si>
  <si>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</si>
  <si>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</si>
  <si>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</si>
  <si>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</si>
  <si>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</si>
  <si>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</si>
  <si>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</si>
  <si>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</si>
  <si>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</si>
  <si>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</si>
  <si>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</si>
  <si>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</si>
  <si>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</si>
  <si>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</si>
  <si>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</si>
  <si>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</si>
  <si>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</si>
  <si>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</si>
  <si>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</si>
  <si>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</si>
  <si>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</si>
  <si>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</si>
  <si>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</si>
  <si>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</si>
  <si>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</si>
  <si>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</si>
  <si>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</si>
  <si>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</si>
  <si>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</si>
  <si>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</si>
  <si>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</si>
  <si>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</si>
  <si>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</si>
  <si>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</si>
  <si>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</si>
  <si>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</si>
  <si>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</si>
  <si>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</si>
  <si>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</si>
  <si>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</si>
  <si>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</si>
  <si>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</si>
  <si>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</si>
  <si>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</si>
  <si>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</si>
  <si>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</si>
  <si>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</si>
  <si>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</si>
  <si>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</si>
  <si>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</si>
  <si>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</si>
  <si>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</si>
  <si>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</si>
  <si>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</si>
  <si>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</si>
  <si>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</si>
  <si>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</si>
  <si>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</si>
  <si>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</si>
  <si>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</si>
  <si>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</si>
  <si>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</si>
  <si>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</si>
  <si>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</si>
  <si>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</si>
  <si>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</si>
  <si>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</si>
  <si>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</si>
  <si>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</si>
  <si>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</si>
  <si>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</si>
  <si>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</si>
  <si>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</si>
  <si>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</si>
  <si>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</si>
  <si>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</si>
  <si>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</si>
  <si>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</si>
  <si>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</si>
  <si>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</si>
  <si>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</si>
  <si>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</si>
  <si>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</si>
  <si>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</si>
  <si>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</si>
  <si>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</si>
  <si>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</si>
  <si>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</si>
  <si>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</si>
  <si>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</si>
  <si>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</si>
  <si>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</si>
  <si>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</si>
  <si>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</si>
  <si>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</si>
  <si>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</si>
  <si>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</si>
  <si>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</si>
  <si>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</si>
  <si>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</si>
  <si>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</si>
  <si>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</si>
  <si>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</si>
  <si>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</si>
  <si>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</si>
  <si>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</si>
  <si>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</si>
  <si>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</si>
  <si>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</si>
  <si>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</si>
  <si>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</si>
  <si>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</si>
  <si>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</si>
  <si>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</si>
  <si>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</si>
  <si>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</si>
  <si>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</si>
  <si>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</si>
  <si>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</si>
  <si>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</si>
  <si>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</si>
  <si>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</si>
  <si>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</si>
  <si>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</si>
  <si>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</si>
  <si>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</si>
  <si>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</si>
  <si>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</si>
  <si>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</si>
  <si>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</si>
  <si>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</si>
  <si>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</si>
  <si>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</si>
  <si>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</si>
  <si>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</si>
  <si>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</si>
  <si>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</si>
  <si>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</si>
  <si>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</si>
  <si>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</si>
  <si>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</si>
  <si>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</si>
  <si>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</si>
  <si>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</si>
  <si>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</si>
  <si>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</si>
  <si>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</si>
  <si>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</si>
  <si>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</si>
  <si>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</si>
  <si>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</si>
  <si>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</si>
  <si>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</si>
  <si>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</si>
  <si>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</si>
  <si>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</si>
  <si>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</si>
  <si>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</si>
  <si>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</si>
  <si>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</si>
  <si>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</si>
  <si>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</si>
  <si>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</si>
  <si>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</si>
  <si>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</si>
  <si>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</si>
  <si>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</si>
  <si>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</si>
  <si>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</si>
  <si>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</si>
  <si>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</si>
  <si>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</si>
  <si>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</si>
  <si>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</si>
  <si>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</si>
  <si>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</si>
  <si>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</si>
  <si>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</si>
  <si>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</si>
  <si>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</si>
  <si>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</si>
  <si>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</si>
  <si>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</si>
  <si>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</si>
  <si>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</si>
  <si>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</si>
  <si>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</si>
  <si>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</si>
  <si>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</si>
  <si>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</si>
  <si>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</si>
  <si>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</si>
  <si>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</si>
  <si>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</si>
  <si>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</si>
  <si>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</si>
  <si>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</si>
  <si>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</si>
  <si>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</si>
  <si>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</si>
  <si>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</si>
  <si>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</si>
  <si>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</si>
  <si>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</si>
  <si>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</si>
  <si>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</si>
  <si>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</si>
  <si>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</si>
  <si>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</si>
  <si>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</si>
  <si>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</si>
  <si>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</si>
  <si>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</si>
  <si>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</si>
  <si>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</si>
  <si>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</si>
  <si>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</si>
  <si>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</si>
  <si>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</si>
  <si>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</si>
  <si>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</si>
  <si>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</si>
  <si>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</si>
  <si>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</si>
  <si>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</si>
  <si>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</si>
  <si>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</si>
  <si>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</si>
  <si>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</si>
  <si>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</si>
  <si>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</si>
  <si>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</si>
  <si>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</si>
  <si>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</si>
  <si>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</si>
  <si>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</si>
  <si>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</si>
  <si>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</si>
  <si>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</si>
  <si>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</si>
  <si>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</si>
  <si>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</si>
  <si>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</si>
  <si>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</si>
  <si>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</si>
  <si>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</si>
  <si>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</si>
  <si>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</si>
  <si>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</si>
  <si>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</si>
  <si>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</si>
  <si>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</si>
  <si>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</si>
  <si>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</si>
  <si>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</si>
  <si>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</si>
  <si>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</si>
  <si>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</si>
  <si>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</si>
  <si>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</si>
  <si>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</si>
  <si>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</si>
  <si>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</si>
  <si>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</si>
  <si>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</si>
  <si>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</si>
  <si>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</si>
  <si>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</si>
  <si>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</si>
  <si>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</si>
  <si>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</si>
  <si>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</si>
  <si>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</si>
  <si>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</si>
  <si>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</si>
  <si>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</si>
  <si>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</si>
  <si>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</si>
  <si>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</si>
  <si>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</si>
  <si>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</si>
  <si>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</si>
  <si>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</si>
  <si>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</si>
  <si>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</si>
  <si>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</si>
  <si>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</si>
  <si>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</si>
  <si>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</si>
  <si>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</si>
  <si>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</si>
  <si>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</si>
  <si>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</si>
  <si>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</si>
  <si>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</si>
  <si>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</si>
  <si>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</si>
  <si>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</si>
  <si>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</si>
  <si>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</si>
  <si>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</si>
  <si>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</si>
  <si>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</si>
  <si>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</si>
  <si>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</si>
  <si>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</si>
  <si>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</si>
  <si>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</si>
  <si>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</si>
  <si>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</si>
  <si>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</si>
  <si>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</si>
  <si>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</si>
  <si>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</si>
  <si>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</si>
  <si>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</si>
  <si>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</si>
  <si>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</si>
  <si>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</si>
  <si>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</si>
  <si>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</si>
  <si>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</si>
  <si>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</si>
  <si>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</si>
  <si>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</si>
  <si>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</si>
  <si>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</si>
  <si>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</si>
  <si>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</si>
  <si>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</si>
  <si>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</si>
  <si>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</si>
  <si>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</si>
  <si>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</si>
  <si>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</si>
  <si>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</si>
  <si>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</si>
  <si>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</si>
  <si>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</si>
  <si>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</si>
  <si>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</si>
  <si>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</si>
  <si>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</si>
  <si>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</si>
  <si>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</si>
  <si>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</si>
  <si>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</si>
  <si>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</si>
  <si>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</si>
  <si>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</si>
  <si>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</si>
  <si>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</si>
  <si>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</si>
  <si>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</si>
  <si>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</si>
  <si>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</si>
  <si>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</si>
  <si>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</si>
  <si>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</si>
  <si>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</si>
  <si>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</si>
  <si>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</si>
  <si>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</si>
  <si>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</si>
  <si>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</si>
  <si>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</si>
  <si>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</si>
  <si>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</si>
  <si>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</si>
  <si>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</si>
  <si>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</si>
  <si>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</si>
  <si>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</si>
  <si>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</si>
  <si>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</si>
  <si>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</si>
  <si>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</si>
  <si>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</si>
  <si>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</si>
  <si>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</si>
  <si>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</si>
  <si>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</si>
  <si>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</si>
  <si>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</si>
  <si>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</si>
  <si>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</si>
  <si>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</si>
  <si>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</si>
  <si>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</si>
  <si>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</si>
  <si>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</si>
  <si>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</si>
  <si>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</si>
  <si>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</si>
  <si>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</si>
  <si>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</si>
  <si>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</si>
  <si>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</si>
  <si>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</si>
  <si>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</si>
  <si>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</si>
  <si>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</si>
  <si>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</si>
  <si>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</si>
  <si>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</si>
  <si>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</si>
  <si>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</si>
  <si>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</si>
  <si>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</si>
  <si>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</si>
  <si>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</si>
  <si>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</si>
  <si>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</si>
  <si>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</si>
  <si>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</si>
  <si>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</si>
  <si>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</si>
  <si>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</si>
  <si>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</si>
  <si>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</si>
  <si>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</si>
  <si>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</si>
  <si>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</si>
  <si>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</si>
  <si>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</si>
  <si>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</si>
  <si>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</si>
  <si>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</si>
  <si>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</si>
  <si>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</si>
  <si>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</si>
  <si>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</si>
  <si>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</si>
  <si>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</si>
  <si>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</si>
  <si>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</si>
  <si>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</si>
  <si>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</si>
  <si>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</si>
  <si>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</si>
  <si>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</si>
  <si>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</si>
  <si>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</si>
  <si>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</si>
  <si>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</si>
  <si>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</si>
  <si>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</si>
  <si>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</si>
  <si>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</si>
  <si>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</si>
  <si>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</si>
  <si>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</si>
  <si>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</si>
  <si>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</si>
  <si>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</si>
  <si>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</si>
  <si>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</si>
  <si>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</si>
  <si>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</si>
  <si>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</si>
  <si>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</si>
  <si>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</si>
  <si>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</si>
  <si>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</si>
  <si>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</si>
  <si>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</si>
  <si>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</si>
  <si>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</si>
  <si>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</si>
  <si>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</si>
  <si>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</si>
  <si>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</si>
  <si>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</si>
  <si>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</si>
  <si>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</si>
  <si>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</si>
  <si>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</si>
  <si>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</si>
  <si>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</si>
  <si>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</si>
  <si>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</si>
  <si>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</si>
  <si>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</si>
  <si>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</si>
  <si>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</si>
  <si>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</si>
  <si>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</si>
  <si>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</si>
  <si>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</si>
  <si>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</si>
  <si>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</si>
  <si>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</si>
  <si>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</si>
  <si>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</si>
  <si>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</si>
  <si>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</si>
  <si>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</si>
  <si>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</si>
  <si>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</si>
  <si>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</si>
  <si>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</si>
  <si>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</si>
  <si>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</si>
  <si>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</si>
  <si>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</si>
  <si>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</si>
  <si>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</si>
  <si>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</si>
  <si>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</si>
  <si>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</si>
  <si>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</si>
  <si>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</si>
  <si>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</si>
  <si>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</si>
  <si>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</si>
  <si>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</si>
  <si>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</si>
  <si>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</si>
  <si>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</si>
  <si>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</si>
  <si>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</si>
  <si>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</si>
  <si>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</si>
  <si>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</si>
  <si>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</si>
  <si>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</si>
  <si>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</si>
  <si>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</si>
  <si>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</si>
  <si>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</si>
  <si>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</si>
  <si>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</si>
  <si>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</si>
  <si>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</si>
  <si>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</si>
  <si>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</si>
  <si>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</si>
  <si>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</si>
  <si>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</si>
  <si>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</si>
  <si>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</si>
  <si>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</si>
  <si>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</si>
  <si>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</si>
  <si>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</si>
  <si>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</si>
  <si>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</si>
  <si>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</si>
  <si>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</si>
  <si>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</si>
  <si>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</si>
  <si>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</si>
  <si>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</si>
  <si>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</si>
  <si>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</si>
  <si>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</si>
  <si>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</si>
  <si>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</si>
  <si>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</si>
  <si>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</si>
  <si>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</si>
  <si>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</si>
  <si>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</si>
  <si>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</si>
  <si>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</si>
  <si>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</si>
  <si>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</si>
  <si>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</si>
  <si>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</si>
  <si>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</si>
  <si>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</si>
  <si>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</si>
  <si>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</si>
  <si>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</si>
  <si>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</si>
  <si>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</si>
  <si>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</si>
  <si>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</si>
  <si>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</si>
  <si>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</si>
  <si>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</si>
  <si>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</si>
  <si>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</si>
  <si>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</si>
  <si>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</si>
  <si>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</si>
  <si>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</si>
  <si>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</si>
  <si>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</si>
  <si>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</si>
  <si>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</si>
  <si>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</si>
  <si>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</si>
  <si>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</si>
  <si>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</si>
  <si>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</si>
  <si>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</si>
  <si>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</si>
  <si>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</si>
  <si>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</si>
  <si>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</si>
  <si>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</si>
  <si>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</si>
  <si>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</si>
  <si>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</si>
  <si>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</si>
  <si>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</si>
  <si>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</si>
  <si>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</si>
  <si>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</si>
  <si>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</si>
  <si>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</si>
  <si>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</si>
  <si>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</si>
  <si>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</si>
  <si>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</si>
  <si>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</si>
  <si>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</si>
  <si>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</si>
  <si>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</si>
  <si>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</si>
  <si>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</si>
  <si>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</si>
  <si>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</si>
  <si>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</si>
  <si>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</si>
  <si>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</si>
  <si>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</si>
  <si>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</si>
  <si>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</si>
  <si>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</si>
  <si>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</si>
  <si>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</si>
  <si>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</si>
  <si>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</si>
  <si>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</si>
  <si>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</si>
  <si>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</si>
  <si>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</si>
  <si>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</si>
  <si>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</si>
  <si>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</si>
  <si>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</si>
  <si>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</si>
  <si>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</si>
  <si>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</si>
  <si>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</si>
  <si>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</si>
  <si>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</si>
  <si>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</si>
  <si>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</si>
  <si>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</si>
  <si>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</si>
  <si>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</si>
  <si>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</si>
  <si>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</si>
  <si>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</si>
  <si>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</si>
  <si>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</si>
  <si>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</si>
  <si>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</si>
  <si>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</si>
  <si>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</si>
  <si>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</si>
  <si>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</si>
  <si>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</si>
  <si>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</si>
  <si>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</si>
  <si>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</si>
  <si>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</si>
  <si>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</si>
  <si>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</si>
  <si>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</si>
  <si>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</si>
  <si>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</si>
  <si>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</si>
  <si>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</si>
  <si>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</si>
  <si>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</si>
  <si>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</si>
  <si>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</si>
  <si>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</si>
  <si>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</si>
  <si>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</si>
  <si>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</si>
  <si>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</si>
  <si>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</si>
  <si>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</si>
  <si>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</si>
  <si>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</si>
  <si>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</si>
  <si>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</si>
  <si>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</si>
  <si>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</si>
  <si>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</si>
  <si>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</si>
  <si>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</si>
  <si>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</si>
  <si>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</si>
  <si>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</si>
  <si>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</si>
  <si>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</si>
  <si>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</si>
  <si>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</si>
  <si>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</si>
  <si>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</si>
  <si>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</si>
  <si>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</si>
  <si>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</si>
  <si>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</si>
  <si>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</si>
  <si>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</si>
  <si>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</si>
  <si>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</si>
  <si>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</si>
  <si>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</si>
  <si>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</si>
  <si>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</si>
  <si>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</si>
  <si>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</si>
  <si>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</si>
  <si>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</si>
  <si>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</si>
  <si>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</si>
  <si>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</si>
  <si>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</si>
  <si>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</si>
  <si>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</si>
  <si>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</si>
  <si>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</si>
  <si>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</si>
  <si>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</si>
  <si>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</si>
  <si>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</si>
  <si>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</si>
  <si>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</si>
  <si>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</si>
  <si>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</si>
  <si>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</si>
  <si>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</si>
  <si>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</si>
  <si>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</si>
  <si>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</si>
  <si>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</si>
  <si>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</si>
  <si>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</si>
  <si>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</si>
  <si>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</si>
  <si>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</si>
  <si>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</si>
  <si>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</si>
  <si>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</si>
  <si>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</si>
  <si>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</si>
  <si>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</si>
  <si>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</si>
  <si>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</si>
  <si>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</si>
  <si>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</si>
  <si>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</si>
  <si>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</si>
  <si>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</si>
  <si>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</si>
  <si>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</si>
  <si>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</si>
  <si>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</si>
  <si>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</si>
  <si>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</si>
  <si>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</si>
  <si>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</si>
  <si>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</si>
  <si>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</si>
  <si>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</si>
  <si>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</si>
  <si>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</si>
  <si>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</si>
  <si>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</si>
  <si>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</si>
  <si>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</si>
  <si>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</si>
  <si>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</si>
  <si>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</si>
  <si>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</si>
  <si>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</si>
  <si>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</si>
  <si>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</si>
  <si>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</si>
  <si>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</si>
  <si>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</si>
  <si>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</si>
  <si>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</si>
  <si>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</si>
  <si>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</si>
  <si>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</si>
  <si>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</si>
  <si>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</si>
  <si>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</si>
  <si>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</si>
  <si>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</si>
  <si>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</si>
  <si>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</si>
  <si>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</si>
  <si>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</si>
  <si>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</si>
  <si>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</si>
  <si>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</si>
  <si>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</si>
  <si>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</si>
  <si>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</si>
  <si>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</si>
  <si>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</si>
  <si>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</si>
  <si>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</si>
  <si>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</si>
  <si>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</si>
  <si>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</si>
  <si>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</si>
  <si>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</si>
  <si>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</si>
  <si>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</si>
  <si>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</si>
  <si>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</si>
  <si>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</si>
  <si>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</si>
  <si>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</si>
  <si>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</si>
  <si>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</si>
  <si>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</si>
  <si>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</si>
  <si>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</si>
  <si>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</si>
  <si>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</si>
  <si>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</si>
  <si>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</si>
  <si>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</si>
  <si>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</si>
  <si>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</si>
  <si>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</si>
  <si>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</si>
  <si>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</si>
  <si>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</si>
  <si>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</si>
  <si>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</si>
  <si>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</si>
  <si>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</si>
  <si>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</si>
  <si>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</si>
  <si>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</si>
  <si>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</si>
  <si>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</si>
  <si>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</si>
  <si>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</si>
  <si>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</si>
  <si>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</si>
  <si>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</si>
  <si>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</si>
  <si>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</si>
  <si>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</si>
  <si>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</si>
  <si>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</si>
  <si>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</si>
  <si>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</si>
  <si>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</si>
  <si>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</si>
  <si>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</si>
  <si>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</si>
  <si>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</si>
  <si>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</si>
  <si>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</si>
  <si>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</si>
  <si>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</si>
  <si>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</si>
  <si>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</si>
  <si>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</si>
  <si>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</si>
  <si>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</si>
  <si>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</si>
  <si>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</si>
  <si>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</si>
  <si>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</si>
  <si>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</si>
  <si>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</si>
  <si>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</si>
  <si>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</si>
  <si>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</si>
  <si>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</si>
  <si>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</si>
  <si>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</si>
  <si>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</si>
  <si>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</si>
  <si>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</si>
  <si>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</si>
  <si>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</si>
  <si>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</si>
  <si>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</si>
  <si>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</si>
  <si>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</si>
  <si>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</si>
  <si>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</si>
  <si>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</si>
  <si>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</si>
  <si>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</si>
  <si>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</si>
  <si>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</si>
  <si>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</si>
  <si>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</si>
  <si>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</si>
  <si>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</si>
  <si>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</si>
  <si>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</si>
  <si>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</si>
  <si>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</si>
  <si>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</si>
  <si>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</si>
  <si>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</si>
  <si>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</si>
  <si>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</si>
  <si>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</si>
  <si>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</si>
  <si>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</si>
  <si>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</si>
  <si>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</si>
  <si>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</si>
  <si>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</si>
  <si>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</si>
  <si>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</si>
  <si>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</si>
  <si>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</si>
  <si>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</si>
  <si>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</si>
  <si>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</si>
  <si>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</si>
  <si>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</si>
  <si>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</si>
  <si>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</si>
  <si>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</si>
  <si>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</si>
  <si>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</si>
  <si>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</si>
  <si>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</si>
  <si>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</si>
  <si>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</si>
  <si>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</si>
  <si>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</si>
  <si>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</si>
  <si>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</si>
  <si>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</si>
  <si>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</si>
  <si>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</si>
  <si>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</si>
  <si>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</si>
  <si>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</si>
  <si>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</si>
  <si>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</si>
  <si>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</si>
  <si>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</si>
  <si>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</si>
  <si>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</si>
  <si>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</si>
  <si>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</si>
  <si>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</si>
  <si>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</si>
  <si>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</si>
  <si>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</si>
  <si>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</si>
  <si>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</si>
  <si>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</si>
  <si>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</si>
  <si>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</si>
  <si>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</si>
  <si>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</si>
  <si>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</si>
  <si>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</si>
  <si>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</si>
  <si>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</si>
  <si>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</si>
  <si>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</si>
  <si>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</si>
  <si>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</si>
  <si>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</si>
  <si>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</si>
  <si>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</si>
  <si>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</si>
  <si>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</si>
  <si>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</si>
  <si>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</si>
  <si>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</si>
  <si>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</si>
  <si>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</si>
  <si>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</si>
  <si>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</si>
  <si>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</si>
  <si>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</si>
  <si>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</si>
  <si>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</si>
  <si>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</si>
  <si>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</si>
  <si>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BANCA TRANSILVANIA SA</t>
  </si>
  <si>
    <t>ROTLVAACNOR1</t>
  </si>
  <si>
    <t>Bucharest Stock Exchange</t>
  </si>
  <si>
    <t>TLV RO</t>
  </si>
  <si>
    <t>--</t>
  </si>
  <si>
    <t>OMV PETROM SA</t>
  </si>
  <si>
    <t>ROSNPPACNOR9</t>
  </si>
  <si>
    <t>SNP RO</t>
  </si>
  <si>
    <t>BRD-GROUPE SOCIETE GENERALE</t>
  </si>
  <si>
    <t>ROBRDBACNOR2</t>
  </si>
  <si>
    <t>BRD RO</t>
  </si>
  <si>
    <t>SOCIETATEA ENERGETICA ELECTRICA</t>
  </si>
  <si>
    <t>ROELECACNOR5</t>
  </si>
  <si>
    <t>EL RO</t>
  </si>
  <si>
    <t>DIGI COMMUNICATIONS NV</t>
  </si>
  <si>
    <t>NL0012294474</t>
  </si>
  <si>
    <t>DIGI RO</t>
  </si>
  <si>
    <t>SOCIETATEA NATIONALA DE GAZE</t>
  </si>
  <si>
    <t>ROSNGNACNOR3</t>
  </si>
  <si>
    <t>SNG RO</t>
  </si>
  <si>
    <t>TRANSGAZ SA MEDIAS</t>
  </si>
  <si>
    <t>ROTGNTACNOR8</t>
  </si>
  <si>
    <t>TGN RO</t>
  </si>
  <si>
    <t>SOCIETATEA NATIONALA NUCLEAR</t>
  </si>
  <si>
    <t>ROSNNEACNOR8</t>
  </si>
  <si>
    <t>SNN RO</t>
  </si>
  <si>
    <t>TRANSELECTRICA SA</t>
  </si>
  <si>
    <t>ROTSELACNOR9</t>
  </si>
  <si>
    <t>TEL RO</t>
  </si>
  <si>
    <t>MED LIFE SA</t>
  </si>
  <si>
    <t>ROMEDLACNOR6</t>
  </si>
  <si>
    <t>M RO</t>
  </si>
  <si>
    <t>CONPET SA PLOIESTI</t>
  </si>
  <si>
    <t>ROCOTEACNOR7</t>
  </si>
  <si>
    <t>COTE RO</t>
  </si>
  <si>
    <t>SPHERA FRANCHISE GROUP SA</t>
  </si>
  <si>
    <t>ROSFGPACNOR4</t>
  </si>
  <si>
    <t>SFG RO</t>
  </si>
  <si>
    <t>PURCARI WINERIES PLC</t>
  </si>
  <si>
    <t>CY0107600716</t>
  </si>
  <si>
    <t>WINE RO</t>
  </si>
  <si>
    <t>ALRO SA</t>
  </si>
  <si>
    <t>ROALROACNOR0</t>
  </si>
  <si>
    <t>ALR RO</t>
  </si>
  <si>
    <t>BURSA DE VALORI BUCURESTI SA</t>
  </si>
  <si>
    <t>ROBVBAACNOR0</t>
  </si>
  <si>
    <t>BVB RO</t>
  </si>
  <si>
    <t>TERAPLAST SA</t>
  </si>
  <si>
    <t>ROTRPLACNOR7</t>
  </si>
  <si>
    <t>TRP</t>
  </si>
  <si>
    <t>SC Fondul Proprietatea SA - Bucuresti</t>
  </si>
  <si>
    <t>ROFPTAACNOR5</t>
  </si>
  <si>
    <t>FP RO</t>
  </si>
  <si>
    <t>Даниел Дончев</t>
  </si>
  <si>
    <t>11.09.2020</t>
  </si>
  <si>
    <t>18.09.2020</t>
  </si>
  <si>
    <t>11.03.2021</t>
  </si>
  <si>
    <t>02.03.2021</t>
  </si>
  <si>
    <t>Чл. 46 от ЗДКИСДПКИ</t>
  </si>
  <si>
    <t>По причини извън контрола на УД „Експат Асет Мениджмънт“ ЕАД, инвестицията в акциите на BANCA TRANSILVANIA SA (ROTLVAACNOR1) от Референтния индекс е била над 20.00% от активите на фонда</t>
  </si>
  <si>
    <t>Нарушението е отстранено вследствие на спад в пазарната цена на позицията.</t>
  </si>
  <si>
    <t>26.11.2020</t>
  </si>
  <si>
    <t>03.12.2020</t>
  </si>
  <si>
    <t>26.05.2021</t>
  </si>
  <si>
    <t>14.05.2021</t>
  </si>
  <si>
    <t>Нарушението е отстранено вследствие на намаляване на теглото на позицията във фонда.</t>
  </si>
  <si>
    <t>25.05.2021</t>
  </si>
  <si>
    <t>01.06.2021</t>
  </si>
  <si>
    <t>25.12.2021</t>
  </si>
  <si>
    <t>По причини извън контрола на УД „Експат Асет Мениджмънт“ ЕАД, инвестицията в акциите на SC Fondul Proprietatea SA Bucuresti (ROFPTAACNOR5) от Референтния индекс е била над 20.00% от активите на фонда</t>
  </si>
  <si>
    <t>22.06.2021</t>
  </si>
  <si>
    <t>25.06.2021</t>
  </si>
  <si>
    <t>02.07.2021</t>
  </si>
  <si>
    <t>25.11.2021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</si>
</sst>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198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1549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EXPAT ROMANIA BET UCITS ETF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30.06.2021 г.</v>
      </c>
      <c r="C4" s="662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EXPAT ROMANIA BET UCITS ETF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30.06.2021 г.</v>
      </c>
      <c r="B4" s="699"/>
      <c r="C4" s="699"/>
      <c r="D4" s="699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8" t="s">
        <v>979</v>
      </c>
      <c r="D116" s="698"/>
      <c r="E116" s="698"/>
      <c r="F116" s="698"/>
      <c r="G116" s="698"/>
    </row>
    <row r="117" spans="3:7" s="545" customFormat="1" ht="15.75">
      <c r="C117" s="698"/>
      <c r="D117" s="698"/>
      <c r="E117" s="698"/>
      <c r="F117" s="698"/>
      <c r="G117" s="698"/>
    </row>
    <row r="118" spans="3:7" s="545" customFormat="1" ht="15.75">
      <c r="C118" s="698"/>
      <c r="D118" s="698"/>
      <c r="E118" s="698"/>
      <c r="F118" s="698"/>
      <c r="G118" s="698"/>
    </row>
    <row r="119" spans="3:7" s="545" customFormat="1" ht="15.75">
      <c r="C119" s="698"/>
      <c r="D119" s="698"/>
      <c r="E119" s="698"/>
      <c r="F119" s="698"/>
      <c r="G119" s="698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EXPAT ROMANIA BET UCITS ETF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30.06.2021 г.</v>
      </c>
      <c r="B4" s="700"/>
      <c r="C4" s="70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5" customFormat="1" ht="108.75" customHeight="1">
      <c r="A9" s="702"/>
      <c r="B9" s="704"/>
      <c r="C9" s="281" t="s">
        <v>952</v>
      </c>
      <c r="D9" s="706"/>
      <c r="E9" s="707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EXPAT ROMANIA BET UCITS ETF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01.01.2021 - 30.06.2021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48" t="s">
        <v>1554</v>
      </c>
      <c r="C11" s="648" t="s">
        <v>1555</v>
      </c>
      <c r="D11" s="585" t="s">
        <v>1556</v>
      </c>
      <c r="E11" s="599" t="s">
        <v>1550</v>
      </c>
      <c r="F11" s="599" t="s">
        <v>1551</v>
      </c>
      <c r="G11" s="599" t="s">
        <v>1552</v>
      </c>
      <c r="H11" s="599" t="s">
        <v>1553</v>
      </c>
    </row>
    <row r="12" spans="1:8" ht="15.75">
      <c r="A12" s="588">
        <v>2</v>
      </c>
      <c r="B12" s="648" t="s">
        <v>1554</v>
      </c>
      <c r="C12" s="648" t="s">
        <v>1565</v>
      </c>
      <c r="D12" s="585" t="s">
        <v>1561</v>
      </c>
      <c r="E12" s="599" t="s">
        <v>1557</v>
      </c>
      <c r="F12" s="599" t="s">
        <v>1558</v>
      </c>
      <c r="G12" s="599" t="s">
        <v>1559</v>
      </c>
      <c r="H12" s="599" t="s">
        <v>1560</v>
      </c>
    </row>
    <row r="13" spans="1:8" ht="15.75">
      <c r="A13" s="588">
        <v>3</v>
      </c>
      <c r="B13" s="648" t="s">
        <v>1554</v>
      </c>
      <c r="C13" s="648" t="s">
        <v>1555</v>
      </c>
      <c r="D13" s="585" t="s">
        <v>1556</v>
      </c>
      <c r="E13" s="599" t="s">
        <v>1562</v>
      </c>
      <c r="F13" s="599" t="s">
        <v>1563</v>
      </c>
      <c r="G13" s="599" t="s">
        <v>1569</v>
      </c>
      <c r="H13" s="599" t="s">
        <v>1566</v>
      </c>
    </row>
    <row r="14" spans="1:8" ht="15.75">
      <c r="A14" s="588">
        <v>4</v>
      </c>
      <c r="B14" s="648" t="s">
        <v>1554</v>
      </c>
      <c r="C14" s="648" t="s">
        <v>1565</v>
      </c>
      <c r="D14" s="585"/>
      <c r="E14" s="599" t="s">
        <v>1567</v>
      </c>
      <c r="F14" s="599" t="s">
        <v>1568</v>
      </c>
      <c r="G14" s="599" t="s">
        <v>1564</v>
      </c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D13" sqref="D13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4089502</v>
      </c>
      <c r="E11" s="348">
        <f>'1-SB'!D47</f>
        <v>4467783</v>
      </c>
      <c r="F11" s="346"/>
    </row>
    <row r="12" spans="2:6" ht="15.75">
      <c r="B12" s="342"/>
      <c r="C12" s="342" t="s">
        <v>1353</v>
      </c>
      <c r="D12" s="347">
        <f>'1-SB'!G47</f>
        <v>4089502</v>
      </c>
      <c r="E12" s="348">
        <f>'1-SB'!H47</f>
        <v>4467783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123702</v>
      </c>
      <c r="E19" s="347">
        <f>'1-SB'!C25</f>
        <v>123702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123702</v>
      </c>
      <c r="E20" s="357">
        <f>'1-SB'!C22</f>
        <v>123702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2894628</v>
      </c>
      <c r="E26" s="361">
        <f>'1-SB'!G11</f>
        <v>2894628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93139</v>
      </c>
      <c r="E27" s="361">
        <f>'1-SB'!G16</f>
        <v>93139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1162978</v>
      </c>
      <c r="E28" s="361">
        <f>'1-SB'!G19+'1-SB'!G21</f>
        <v>1162978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-66378</v>
      </c>
      <c r="E29" s="361">
        <f>'1-SB'!G20+'1-SB'!G22</f>
        <v>-66378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4084367</v>
      </c>
      <c r="E30" s="363">
        <f>'1-SB'!G24</f>
        <v>4084367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5122</v>
      </c>
      <c r="E41" s="357">
        <f>'1-SB'!C43</f>
        <v>5122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5135</v>
      </c>
      <c r="E44" s="357">
        <f>'1-SB'!G40</f>
        <v>5135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3960678</v>
      </c>
      <c r="E47" s="357">
        <f>'1-SB'!C16+'1-SB'!C37</f>
        <v>3960678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123702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123702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3960678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3960678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3960678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5122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5122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4089502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4089502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2894628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93139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93139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222422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288800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874178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1096600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4084367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5135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985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4150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5135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4089502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10422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169270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35258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214950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23206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23206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238156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874178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874178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1112334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146074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2672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869787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93801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1112334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1112334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1112334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-1252987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-23206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-1276193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1146726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-5040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145071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-23826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-5863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-24367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-212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1232489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-43704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167406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123702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123702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4463176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4463176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-1252987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-1252987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874178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Romania BET UCITS ETF</v>
      </c>
      <c r="B157" s="435" t="str">
        <f aca="true" t="shared" si="19" ref="B157:B199">dfRG</f>
        <v>05-1636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4084367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4084367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1940000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1480000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460000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1252986.84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1.1763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1.411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24270</v>
      </c>
    </row>
    <row r="170" spans="1:7" ht="15.7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7590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3078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0.1995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0.1004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0.3549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0.1142</v>
      </c>
    </row>
    <row r="176" spans="1:7" ht="31.5">
      <c r="A176" s="446" t="str">
        <f t="shared" si="18"/>
        <v>Expat Romania BET UCITS ETF</v>
      </c>
      <c r="B176" s="447" t="str">
        <f t="shared" si="19"/>
        <v>05-1636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Romania BET UCITS ETF</v>
      </c>
      <c r="B177" s="447" t="str">
        <f t="shared" si="19"/>
        <v>05-1636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Romania BET UCITS ETF</v>
      </c>
      <c r="B183" s="467" t="str">
        <f t="shared" si="19"/>
        <v>05-1636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Romania BET UCITS ETF</v>
      </c>
      <c r="B184" s="467" t="str">
        <f t="shared" si="19"/>
        <v>05-1636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5122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5122</v>
      </c>
    </row>
    <row r="197" spans="1:7" ht="15.75">
      <c r="A197" s="475" t="str">
        <f t="shared" si="18"/>
        <v>Expat Romania BET UCITS ETF</v>
      </c>
      <c r="B197" s="476" t="str">
        <f t="shared" si="19"/>
        <v>05-1636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Romania BET UCITS ETF</v>
      </c>
      <c r="B198" s="476" t="str">
        <f t="shared" si="19"/>
        <v>05-1636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5135</v>
      </c>
    </row>
    <row r="200" spans="1:7" ht="15.75">
      <c r="A200" s="475" t="str">
        <f aca="true" t="shared" si="21" ref="A200:A212">dfName</f>
        <v>Expat Romania BET UCITS ETF</v>
      </c>
      <c r="B200" s="476" t="str">
        <f aca="true" t="shared" si="22" ref="B200:B212">dfRG</f>
        <v>05-1636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985</v>
      </c>
    </row>
    <row r="201" spans="1:7" ht="15.75">
      <c r="A201" s="475" t="str">
        <f t="shared" si="21"/>
        <v>Expat Romania BET UCITS ETF</v>
      </c>
      <c r="B201" s="476" t="str">
        <f t="shared" si="22"/>
        <v>05-1636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4150</v>
      </c>
    </row>
    <row r="202" spans="1:7" ht="15.75">
      <c r="A202" s="475" t="str">
        <f t="shared" si="21"/>
        <v>Expat Romania BET UCITS ETF</v>
      </c>
      <c r="B202" s="476" t="str">
        <f t="shared" si="22"/>
        <v>05-1636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Romania BET UCITS ETF</v>
      </c>
      <c r="B212" s="485" t="str">
        <f t="shared" si="22"/>
        <v>05-1636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5135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2894628</v>
      </c>
      <c r="H11" s="251">
        <v>3794310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497325-404186</f>
        <v>93139</v>
      </c>
      <c r="H13" s="231">
        <f>497325-50881</f>
        <v>446444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93139</v>
      </c>
      <c r="H16" s="252">
        <f>SUM(H13:H15)</f>
        <v>446444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222422</v>
      </c>
      <c r="H18" s="244">
        <f>SUM(H19:H20)</f>
        <v>76689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f>143067+145733</f>
        <v>288800</v>
      </c>
      <c r="H19" s="231">
        <v>143067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-66378</f>
        <v>-66378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3075964-2206177-23206-10422-23316-145955-35258+146075+2672+93801</f>
        <v>874178</v>
      </c>
      <c r="H21" s="231">
        <f>-5486551+5500672-15719-1137-7230-270153-53187+271853+56+207129</f>
        <v>145733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123702</v>
      </c>
      <c r="D22" s="231">
        <v>167406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1096600</v>
      </c>
      <c r="H23" s="252">
        <f>H19+H21+H20+H22</f>
        <v>222422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4084367</v>
      </c>
      <c r="H24" s="252">
        <f>H11+H16+H23</f>
        <v>4463176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123702</v>
      </c>
      <c r="D25" s="252">
        <f>SUM(D21:D24)</f>
        <v>167406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3960678</v>
      </c>
      <c r="D27" s="244">
        <f>SUM(D28:D31)</f>
        <v>4215132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3960678</v>
      </c>
      <c r="D28" s="231">
        <v>4215132</v>
      </c>
      <c r="E28" s="125" t="s">
        <v>125</v>
      </c>
      <c r="F28" s="262" t="s">
        <v>208</v>
      </c>
      <c r="G28" s="244">
        <f>SUM(G29:G31)</f>
        <v>5135</v>
      </c>
      <c r="H28" s="244">
        <f>SUM(H29:H31)</f>
        <v>4607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985</v>
      </c>
      <c r="H29" s="258">
        <v>901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4150</v>
      </c>
      <c r="H30" s="258">
        <v>3706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3960678</v>
      </c>
      <c r="D37" s="243">
        <f>SUM(D32:D36)+D27</f>
        <v>4215132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5135</v>
      </c>
      <c r="H40" s="259">
        <f>SUM(H32:H39)+H28+H27</f>
        <v>4607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5122</v>
      </c>
      <c r="D42" s="258">
        <v>85245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5122</v>
      </c>
      <c r="D43" s="259">
        <f>SUM(D39:D42)</f>
        <v>85245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4089502</v>
      </c>
      <c r="D45" s="259">
        <f>D25+D37+D43+D44</f>
        <v>4467783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4089502</v>
      </c>
      <c r="D47" s="609">
        <f>D18+D45</f>
        <v>4467783</v>
      </c>
      <c r="E47" s="264" t="s">
        <v>35</v>
      </c>
      <c r="F47" s="223" t="s">
        <v>221</v>
      </c>
      <c r="G47" s="610">
        <f>G24+G40</f>
        <v>4089502</v>
      </c>
      <c r="H47" s="610">
        <f>H24+H40</f>
        <v>4467783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9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146074</v>
      </c>
      <c r="H12" s="245">
        <v>125195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10422</v>
      </c>
      <c r="D13" s="245"/>
      <c r="E13" s="136" t="s">
        <v>939</v>
      </c>
      <c r="F13" s="373" t="s">
        <v>812</v>
      </c>
      <c r="G13" s="245">
        <v>2672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413160</v>
      </c>
      <c r="E14" s="136" t="s">
        <v>940</v>
      </c>
      <c r="F14" s="373" t="s">
        <v>813</v>
      </c>
      <c r="G14" s="245">
        <f>-2206177+3075964</f>
        <v>869787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23316+145954</f>
        <v>169270</v>
      </c>
      <c r="D15" s="245">
        <v>158044</v>
      </c>
      <c r="E15" s="136" t="s">
        <v>941</v>
      </c>
      <c r="F15" s="373" t="s">
        <v>814</v>
      </c>
      <c r="G15" s="245">
        <v>93801</v>
      </c>
      <c r="H15" s="245">
        <v>113629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35258</v>
      </c>
      <c r="D16" s="245">
        <v>26113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214950</v>
      </c>
      <c r="D18" s="248">
        <f>SUM(D12:D16)</f>
        <v>597317</v>
      </c>
      <c r="E18" s="138" t="s">
        <v>20</v>
      </c>
      <c r="F18" s="374" t="s">
        <v>817</v>
      </c>
      <c r="G18" s="248">
        <f>SUM(G12:G17)</f>
        <v>1112334</v>
      </c>
      <c r="H18" s="248">
        <f>SUM(H12:H17)</f>
        <v>238824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23206</v>
      </c>
      <c r="D21" s="245">
        <v>10321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23206</v>
      </c>
      <c r="D25" s="248">
        <f>SUM(D20:D24)</f>
        <v>10321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238156</v>
      </c>
      <c r="D26" s="248">
        <f>D18+D25</f>
        <v>607638</v>
      </c>
      <c r="E26" s="250" t="s">
        <v>40</v>
      </c>
      <c r="F26" s="374" t="s">
        <v>819</v>
      </c>
      <c r="G26" s="248">
        <f>G18+G25</f>
        <v>1112334</v>
      </c>
      <c r="H26" s="248">
        <f>H18+H25</f>
        <v>238824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874178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368814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874178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368814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1112334</v>
      </c>
      <c r="D30" s="248">
        <f>D26+D28+D29</f>
        <v>607638</v>
      </c>
      <c r="E30" s="250" t="s">
        <v>827</v>
      </c>
      <c r="F30" s="374" t="s">
        <v>822</v>
      </c>
      <c r="G30" s="248">
        <f>G26+G29</f>
        <v>1112334</v>
      </c>
      <c r="H30" s="248">
        <f>H26+H29</f>
        <v>607638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>
        <v>-1252987</v>
      </c>
      <c r="E13" s="525">
        <f>SUM(C13:D13)</f>
        <v>-1252987</v>
      </c>
      <c r="F13" s="524">
        <v>1562442</v>
      </c>
      <c r="G13" s="524">
        <v>-189162</v>
      </c>
      <c r="H13" s="525">
        <f>SUM(F13:G13)</f>
        <v>1373280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-23206</v>
      </c>
      <c r="E18" s="525">
        <f t="shared" si="0"/>
        <v>-23206</v>
      </c>
      <c r="F18" s="524"/>
      <c r="G18" s="524">
        <v>-10321</v>
      </c>
      <c r="H18" s="525">
        <f t="shared" si="1"/>
        <v>-10321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-1276193</v>
      </c>
      <c r="E19" s="525">
        <f t="shared" si="0"/>
        <v>-1276193</v>
      </c>
      <c r="F19" s="528">
        <f>SUM(F13:F14,F16:F18)</f>
        <v>1562442</v>
      </c>
      <c r="G19" s="528">
        <f>SUM(G13:G14,G16:G18)</f>
        <v>-199483</v>
      </c>
      <c r="H19" s="525">
        <f t="shared" si="1"/>
        <v>1362959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1228890+2671</f>
        <v>1231561</v>
      </c>
      <c r="D21" s="524">
        <v>-84835</v>
      </c>
      <c r="E21" s="525">
        <f>SUM(C21:D21)</f>
        <v>1146726</v>
      </c>
      <c r="F21" s="524"/>
      <c r="G21" s="524">
        <v>-1737998</v>
      </c>
      <c r="H21" s="525">
        <f>SUM(F21:G21)</f>
        <v>-1737998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-109-4931</f>
        <v>-5040</v>
      </c>
      <c r="E23" s="525">
        <f t="shared" si="2"/>
        <v>-5040</v>
      </c>
      <c r="F23" s="524"/>
      <c r="G23" s="524">
        <v>-5137</v>
      </c>
      <c r="H23" s="525">
        <f t="shared" si="3"/>
        <v>-5137</v>
      </c>
    </row>
    <row r="24" spans="1:8" ht="12.75">
      <c r="A24" s="523" t="s">
        <v>961</v>
      </c>
      <c r="B24" s="95" t="s">
        <v>840</v>
      </c>
      <c r="C24" s="524">
        <v>145071</v>
      </c>
      <c r="D24" s="524"/>
      <c r="E24" s="525">
        <f t="shared" si="2"/>
        <v>145071</v>
      </c>
      <c r="F24" s="524">
        <v>81584</v>
      </c>
      <c r="G24" s="524"/>
      <c r="H24" s="525">
        <f t="shared" si="3"/>
        <v>81584</v>
      </c>
    </row>
    <row r="25" spans="1:8" ht="12.75">
      <c r="A25" s="531" t="s">
        <v>962</v>
      </c>
      <c r="B25" s="95" t="s">
        <v>841</v>
      </c>
      <c r="C25" s="524"/>
      <c r="D25" s="524">
        <v>-23826</v>
      </c>
      <c r="E25" s="525">
        <f t="shared" si="2"/>
        <v>-23826</v>
      </c>
      <c r="F25" s="524"/>
      <c r="G25" s="524">
        <v>-15743</v>
      </c>
      <c r="H25" s="525">
        <f t="shared" si="3"/>
        <v>-15743</v>
      </c>
    </row>
    <row r="26" spans="1:8" ht="12.75">
      <c r="A26" s="531" t="s">
        <v>963</v>
      </c>
      <c r="B26" s="95" t="s">
        <v>842</v>
      </c>
      <c r="C26" s="524"/>
      <c r="D26" s="524">
        <v>-5863</v>
      </c>
      <c r="E26" s="525">
        <f t="shared" si="2"/>
        <v>-5863</v>
      </c>
      <c r="F26" s="524"/>
      <c r="G26" s="524">
        <v>-4002</v>
      </c>
      <c r="H26" s="525">
        <f t="shared" si="3"/>
        <v>-4002</v>
      </c>
    </row>
    <row r="27" spans="1:8" ht="12.75">
      <c r="A27" s="527" t="s">
        <v>964</v>
      </c>
      <c r="B27" s="95" t="s">
        <v>843</v>
      </c>
      <c r="C27" s="524">
        <v>1272</v>
      </c>
      <c r="D27" s="524">
        <f>-2-2323-23314</f>
        <v>-25639</v>
      </c>
      <c r="E27" s="525">
        <f t="shared" si="2"/>
        <v>-24367</v>
      </c>
      <c r="F27" s="524">
        <v>2146</v>
      </c>
      <c r="G27" s="524">
        <v>-8369</v>
      </c>
      <c r="H27" s="525">
        <f t="shared" si="3"/>
        <v>-6223</v>
      </c>
    </row>
    <row r="28" spans="1:8" ht="12.75">
      <c r="A28" s="523" t="s">
        <v>965</v>
      </c>
      <c r="B28" s="95" t="s">
        <v>844</v>
      </c>
      <c r="C28" s="524"/>
      <c r="D28" s="524">
        <v>-212</v>
      </c>
      <c r="E28" s="525">
        <f t="shared" si="2"/>
        <v>-212</v>
      </c>
      <c r="F28" s="524"/>
      <c r="G28" s="524">
        <v>-4465</v>
      </c>
      <c r="H28" s="525">
        <f t="shared" si="3"/>
        <v>-4465</v>
      </c>
    </row>
    <row r="29" spans="1:8" ht="21" customHeight="1">
      <c r="A29" s="521" t="s">
        <v>115</v>
      </c>
      <c r="B29" s="241" t="s">
        <v>845</v>
      </c>
      <c r="C29" s="528">
        <f>SUM(C21:C28)</f>
        <v>1377904</v>
      </c>
      <c r="D29" s="528">
        <f>SUM(D21:D28)</f>
        <v>-145415</v>
      </c>
      <c r="E29" s="525">
        <f t="shared" si="2"/>
        <v>1232489</v>
      </c>
      <c r="F29" s="528">
        <f>SUM(F21:F28)</f>
        <v>83730</v>
      </c>
      <c r="G29" s="528">
        <f>SUM(G21:G28)</f>
        <v>-1775714</v>
      </c>
      <c r="H29" s="525">
        <f t="shared" si="3"/>
        <v>-1691984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1377904</v>
      </c>
      <c r="D37" s="528">
        <f t="shared" si="5"/>
        <v>-1421608</v>
      </c>
      <c r="E37" s="528">
        <f t="shared" si="5"/>
        <v>-43704</v>
      </c>
      <c r="F37" s="528">
        <f t="shared" si="5"/>
        <v>1646172</v>
      </c>
      <c r="G37" s="528">
        <f t="shared" si="5"/>
        <v>-1975197</v>
      </c>
      <c r="H37" s="528">
        <f t="shared" si="5"/>
        <v>-329025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167406</v>
      </c>
      <c r="F38" s="528"/>
      <c r="G38" s="528"/>
      <c r="H38" s="534">
        <v>579566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123702</v>
      </c>
      <c r="F39" s="528"/>
      <c r="G39" s="528"/>
      <c r="H39" s="528">
        <f>SUM(H37:H38)</f>
        <v>250541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123702</v>
      </c>
      <c r="F40" s="525"/>
      <c r="G40" s="525"/>
      <c r="H40" s="524">
        <v>250541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3794310</v>
      </c>
      <c r="D14" s="611">
        <f>'1-SB'!H13</f>
        <v>446444</v>
      </c>
      <c r="E14" s="611">
        <f>'1-SB'!H14</f>
        <v>0</v>
      </c>
      <c r="F14" s="611">
        <f>'1-SB'!H15</f>
        <v>0</v>
      </c>
      <c r="G14" s="611">
        <f>'1-SB'!H19+'1-SB'!H21</f>
        <v>288800</v>
      </c>
      <c r="H14" s="611">
        <f>'1-SB'!H20+'1-SB'!H22</f>
        <v>-66378</v>
      </c>
      <c r="I14" s="611">
        <f aca="true" t="shared" si="0" ref="I14:I36">SUM(C14:H14)</f>
        <v>4463176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3794310</v>
      </c>
      <c r="D18" s="612">
        <f t="shared" si="2"/>
        <v>446444</v>
      </c>
      <c r="E18" s="612">
        <f>E14+E15</f>
        <v>0</v>
      </c>
      <c r="F18" s="612">
        <f t="shared" si="2"/>
        <v>0</v>
      </c>
      <c r="G18" s="612">
        <f t="shared" si="2"/>
        <v>288800</v>
      </c>
      <c r="H18" s="612">
        <f t="shared" si="2"/>
        <v>-66378</v>
      </c>
      <c r="I18" s="611">
        <f t="shared" si="0"/>
        <v>4463176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-899682</v>
      </c>
      <c r="D19" s="612">
        <f t="shared" si="3"/>
        <v>-353305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-1252987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>
        <v>-899682</v>
      </c>
      <c r="D21" s="236">
        <v>-353305</v>
      </c>
      <c r="E21" s="236"/>
      <c r="F21" s="236"/>
      <c r="G21" s="236"/>
      <c r="H21" s="236"/>
      <c r="I21" s="611">
        <f t="shared" si="0"/>
        <v>-1252987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874178</v>
      </c>
      <c r="H22" s="612">
        <f>'1-SB'!G22</f>
        <v>0</v>
      </c>
      <c r="I22" s="611">
        <f t="shared" si="0"/>
        <v>874178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2894628</v>
      </c>
      <c r="D34" s="612">
        <f t="shared" si="7"/>
        <v>93139</v>
      </c>
      <c r="E34" s="612">
        <f t="shared" si="7"/>
        <v>0</v>
      </c>
      <c r="F34" s="612">
        <f t="shared" si="7"/>
        <v>0</v>
      </c>
      <c r="G34" s="612">
        <f t="shared" si="7"/>
        <v>1162978</v>
      </c>
      <c r="H34" s="612">
        <f t="shared" si="7"/>
        <v>-66378</v>
      </c>
      <c r="I34" s="611">
        <f t="shared" si="0"/>
        <v>4084367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2894628</v>
      </c>
      <c r="D36" s="615">
        <f t="shared" si="8"/>
        <v>93139</v>
      </c>
      <c r="E36" s="615">
        <f t="shared" si="8"/>
        <v>0</v>
      </c>
      <c r="F36" s="615">
        <f t="shared" si="8"/>
        <v>0</v>
      </c>
      <c r="G36" s="615">
        <f t="shared" si="8"/>
        <v>1162978</v>
      </c>
      <c r="H36" s="615">
        <f t="shared" si="8"/>
        <v>-66378</v>
      </c>
      <c r="I36" s="611">
        <f t="shared" si="0"/>
        <v>4084367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0"/>
      <c r="E2" s="91"/>
      <c r="F2" s="91"/>
      <c r="H2" s="112"/>
    </row>
    <row r="3" spans="1:8" ht="18" customHeight="1">
      <c r="A3" s="662" t="str">
        <f>CONCATENATE("на ",UPPER(dfName))</f>
        <v>на EXPAT ROMANIA BET UCITS ETF</v>
      </c>
      <c r="B3" s="662"/>
      <c r="C3" s="662"/>
      <c r="D3" s="66"/>
      <c r="E3" s="91"/>
      <c r="F3" s="91"/>
      <c r="G3" s="567"/>
      <c r="H3" s="112"/>
    </row>
    <row r="4" spans="1:8" ht="18" customHeight="1">
      <c r="A4" s="663" t="str">
        <f>"за периода "&amp;TEXT(StartDate,"dd.mm.yyyy")&amp;" - "&amp;TEXT(EndDate,"dd.mm.yyyy")</f>
        <v>за периода 01.01.2021 - 30.06.2021</v>
      </c>
      <c r="B4" s="663"/>
      <c r="C4" s="663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1940000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1480000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460000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1252986.84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1.1763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1.411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24270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7590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3078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0.1995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0.1004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0.3549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0.1142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5122</v>
      </c>
      <c r="D15" s="242"/>
      <c r="E15" s="242">
        <v>5122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58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5122</v>
      </c>
      <c r="D25" s="285">
        <f>D13+D14+D15+D16+D20+D24</f>
        <v>0</v>
      </c>
      <c r="E25" s="285">
        <f>E13+E14+E15+E16+E20+E24</f>
        <v>5122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5135</v>
      </c>
      <c r="D33" s="285">
        <f>SUM(D34:D36)</f>
        <v>5135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985</v>
      </c>
      <c r="D34" s="242">
        <v>985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4150</v>
      </c>
      <c r="D35" s="242">
        <v>4150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5135</v>
      </c>
      <c r="D46" s="285">
        <f>SUM(D32+D33+D37+D38+D39+D40+D41+D42+D43+D44)</f>
        <v>5135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4" activePane="bottomLeft" state="frozen"/>
      <selection pane="topLeft" activeCell="D1" sqref="D1"/>
      <selection pane="bottomLeft" activeCell="E28" sqref="E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44377</v>
      </c>
      <c r="D12" s="53">
        <v>1</v>
      </c>
      <c r="E12" s="53" t="s">
        <v>1519</v>
      </c>
      <c r="F12" s="53" t="s">
        <v>1520</v>
      </c>
      <c r="G12" s="54" t="s">
        <v>263</v>
      </c>
      <c r="H12" s="54" t="s">
        <v>644</v>
      </c>
      <c r="I12" s="578" t="s">
        <v>776</v>
      </c>
      <c r="J12" s="54" t="s">
        <v>1498</v>
      </c>
      <c r="K12" s="54" t="s">
        <v>1521</v>
      </c>
      <c r="L12" s="54" t="s">
        <v>1500</v>
      </c>
      <c r="M12" s="54" t="s">
        <v>1500</v>
      </c>
      <c r="N12" s="299">
        <v>14244</v>
      </c>
      <c r="O12" s="579" t="s">
        <v>1229</v>
      </c>
      <c r="P12" s="299">
        <v>10.9539156</v>
      </c>
      <c r="Q12" s="299">
        <v>0</v>
      </c>
      <c r="R12" s="81">
        <v>0.396881</v>
      </c>
      <c r="S12" s="55" t="s">
        <v>1500</v>
      </c>
      <c r="T12" s="55">
        <v>156028</v>
      </c>
      <c r="U12" s="55">
        <v>156028</v>
      </c>
      <c r="V12" s="307">
        <f>U12/'1-SB'!C$47</f>
        <v>0.03815330081755676</v>
      </c>
      <c r="W12" s="307">
        <v>4.722124426626053E-05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44377</v>
      </c>
      <c r="D13" s="56">
        <v>2</v>
      </c>
      <c r="E13" s="56" t="s">
        <v>1501</v>
      </c>
      <c r="F13" s="56" t="s">
        <v>1502</v>
      </c>
      <c r="G13" s="57" t="s">
        <v>263</v>
      </c>
      <c r="H13" s="57" t="s">
        <v>644</v>
      </c>
      <c r="I13" s="57" t="s">
        <v>776</v>
      </c>
      <c r="J13" s="57" t="s">
        <v>1498</v>
      </c>
      <c r="K13" s="57" t="s">
        <v>1503</v>
      </c>
      <c r="L13" s="57" t="s">
        <v>1500</v>
      </c>
      <c r="M13" s="57" t="s">
        <v>1500</v>
      </c>
      <c r="N13" s="300">
        <v>3930414</v>
      </c>
      <c r="O13" s="58" t="s">
        <v>1229</v>
      </c>
      <c r="P13" s="300">
        <v>0.168674425</v>
      </c>
      <c r="Q13" s="300">
        <v>0</v>
      </c>
      <c r="R13" s="294">
        <v>0.396881</v>
      </c>
      <c r="S13" s="46" t="s">
        <v>1500</v>
      </c>
      <c r="T13" s="46">
        <v>662960</v>
      </c>
      <c r="U13" s="46">
        <v>662960</v>
      </c>
      <c r="V13" s="308">
        <f>U13/'1-SB'!C$47</f>
        <v>0.1621126484349439</v>
      </c>
      <c r="W13" s="308">
        <v>6.938786955132322E-05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44377</v>
      </c>
      <c r="D14" s="56">
        <v>3</v>
      </c>
      <c r="E14" s="56" t="s">
        <v>1522</v>
      </c>
      <c r="F14" s="56" t="s">
        <v>1523</v>
      </c>
      <c r="G14" s="57" t="s">
        <v>263</v>
      </c>
      <c r="H14" s="57" t="s">
        <v>644</v>
      </c>
      <c r="I14" s="57" t="s">
        <v>776</v>
      </c>
      <c r="J14" s="57" t="s">
        <v>1498</v>
      </c>
      <c r="K14" s="57" t="s">
        <v>1524</v>
      </c>
      <c r="L14" s="57" t="s">
        <v>1500</v>
      </c>
      <c r="M14" s="57" t="s">
        <v>1500</v>
      </c>
      <c r="N14" s="300">
        <v>5237</v>
      </c>
      <c r="O14" s="58" t="s">
        <v>1229</v>
      </c>
      <c r="P14" s="300">
        <v>9.8823369</v>
      </c>
      <c r="Q14" s="300">
        <v>0</v>
      </c>
      <c r="R14" s="294">
        <v>0.396881</v>
      </c>
      <c r="S14" s="46" t="s">
        <v>1500</v>
      </c>
      <c r="T14" s="46">
        <v>51754</v>
      </c>
      <c r="U14" s="46">
        <v>51754</v>
      </c>
      <c r="V14" s="308">
        <f>U14/'1-SB'!C$47</f>
        <v>0.012655330649061915</v>
      </c>
      <c r="W14" s="308">
        <v>7.144304946710198E-05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44377</v>
      </c>
      <c r="D15" s="56">
        <v>4</v>
      </c>
      <c r="E15" s="56" t="s">
        <v>1525</v>
      </c>
      <c r="F15" s="56" t="s">
        <v>1526</v>
      </c>
      <c r="G15" s="57" t="s">
        <v>263</v>
      </c>
      <c r="H15" s="57" t="s">
        <v>644</v>
      </c>
      <c r="I15" s="57" t="s">
        <v>776</v>
      </c>
      <c r="J15" s="57" t="s">
        <v>1498</v>
      </c>
      <c r="K15" s="57" t="s">
        <v>1527</v>
      </c>
      <c r="L15" s="57" t="s">
        <v>1500</v>
      </c>
      <c r="M15" s="57" t="s">
        <v>1500</v>
      </c>
      <c r="N15" s="300">
        <v>10601</v>
      </c>
      <c r="O15" s="58" t="s">
        <v>1229</v>
      </c>
      <c r="P15" s="300">
        <v>6.6279126999999995</v>
      </c>
      <c r="Q15" s="300">
        <v>0</v>
      </c>
      <c r="R15" s="294">
        <v>0.396881</v>
      </c>
      <c r="S15" s="46" t="s">
        <v>1500</v>
      </c>
      <c r="T15" s="46">
        <v>70263</v>
      </c>
      <c r="U15" s="46">
        <v>70263</v>
      </c>
      <c r="V15" s="308">
        <f>U15/'1-SB'!C$47</f>
        <v>0.017181309606891012</v>
      </c>
      <c r="W15" s="308">
        <v>7.978445658197758E-05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44377</v>
      </c>
      <c r="D16" s="56">
        <v>5</v>
      </c>
      <c r="E16" s="56" t="s">
        <v>1504</v>
      </c>
      <c r="F16" s="56" t="s">
        <v>1505</v>
      </c>
      <c r="G16" s="57" t="s">
        <v>263</v>
      </c>
      <c r="H16" s="57" t="s">
        <v>644</v>
      </c>
      <c r="I16" s="57" t="s">
        <v>776</v>
      </c>
      <c r="J16" s="57" t="s">
        <v>1498</v>
      </c>
      <c r="K16" s="57" t="s">
        <v>1506</v>
      </c>
      <c r="L16" s="57" t="s">
        <v>1500</v>
      </c>
      <c r="M16" s="57" t="s">
        <v>1500</v>
      </c>
      <c r="N16" s="300">
        <v>62895</v>
      </c>
      <c r="O16" s="58" t="s">
        <v>1229</v>
      </c>
      <c r="P16" s="300">
        <v>6.9454175000000005</v>
      </c>
      <c r="Q16" s="300">
        <v>0</v>
      </c>
      <c r="R16" s="294">
        <v>0.396881</v>
      </c>
      <c r="S16" s="46" t="s">
        <v>1500</v>
      </c>
      <c r="T16" s="46">
        <v>436832</v>
      </c>
      <c r="U16" s="46">
        <v>436832</v>
      </c>
      <c r="V16" s="308">
        <f>U16/'1-SB'!C$47</f>
        <v>0.10681789616437405</v>
      </c>
      <c r="W16" s="308">
        <v>9.024948055860025E-05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44377</v>
      </c>
      <c r="D17" s="56">
        <v>6</v>
      </c>
      <c r="E17" s="56" t="s">
        <v>1531</v>
      </c>
      <c r="F17" s="56" t="s">
        <v>1532</v>
      </c>
      <c r="G17" s="57" t="s">
        <v>263</v>
      </c>
      <c r="H17" s="57" t="s">
        <v>644</v>
      </c>
      <c r="I17" s="57" t="s">
        <v>776</v>
      </c>
      <c r="J17" s="57" t="s">
        <v>1498</v>
      </c>
      <c r="K17" s="57" t="s">
        <v>1533</v>
      </c>
      <c r="L17" s="57" t="s">
        <v>1500</v>
      </c>
      <c r="M17" s="57" t="s">
        <v>1500</v>
      </c>
      <c r="N17" s="300">
        <v>1810</v>
      </c>
      <c r="O17" s="58" t="s">
        <v>1229</v>
      </c>
      <c r="P17" s="300">
        <v>7.32245445</v>
      </c>
      <c r="Q17" s="300">
        <v>0</v>
      </c>
      <c r="R17" s="294">
        <v>0.396881</v>
      </c>
      <c r="S17" s="46" t="s">
        <v>1500</v>
      </c>
      <c r="T17" s="46">
        <v>13254</v>
      </c>
      <c r="U17" s="46">
        <v>13254</v>
      </c>
      <c r="V17" s="308">
        <f>U17/'1-SB'!C$47</f>
        <v>0.0032409814202316077</v>
      </c>
      <c r="W17" s="308">
        <v>4.66502780717404E-05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44377</v>
      </c>
      <c r="D18" s="56">
        <v>7</v>
      </c>
      <c r="E18" s="56" t="s">
        <v>1534</v>
      </c>
      <c r="F18" s="56" t="s">
        <v>1535</v>
      </c>
      <c r="G18" s="57" t="s">
        <v>263</v>
      </c>
      <c r="H18" s="57" t="s">
        <v>546</v>
      </c>
      <c r="I18" s="57" t="s">
        <v>776</v>
      </c>
      <c r="J18" s="57" t="s">
        <v>1498</v>
      </c>
      <c r="K18" s="57" t="s">
        <v>1536</v>
      </c>
      <c r="L18" s="57" t="s">
        <v>1500</v>
      </c>
      <c r="M18" s="57" t="s">
        <v>1500</v>
      </c>
      <c r="N18" s="300">
        <v>4563</v>
      </c>
      <c r="O18" s="58" t="s">
        <v>1229</v>
      </c>
      <c r="P18" s="300">
        <v>12.739880099999999</v>
      </c>
      <c r="Q18" s="300">
        <v>0</v>
      </c>
      <c r="R18" s="294">
        <v>0.396881</v>
      </c>
      <c r="S18" s="46" t="s">
        <v>1500</v>
      </c>
      <c r="T18" s="46">
        <v>58132</v>
      </c>
      <c r="U18" s="46">
        <v>58132</v>
      </c>
      <c r="V18" s="308">
        <f>U18/'1-SB'!C$47</f>
        <v>0.014214933749879569</v>
      </c>
      <c r="W18" s="308">
        <v>0.00022815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44377</v>
      </c>
      <c r="D19" s="56">
        <v>8</v>
      </c>
      <c r="E19" s="56" t="s">
        <v>1537</v>
      </c>
      <c r="F19" s="56" t="s">
        <v>1538</v>
      </c>
      <c r="G19" s="57" t="s">
        <v>263</v>
      </c>
      <c r="H19" s="57" t="s">
        <v>644</v>
      </c>
      <c r="I19" s="57" t="s">
        <v>776</v>
      </c>
      <c r="J19" s="57" t="s">
        <v>1498</v>
      </c>
      <c r="K19" s="57" t="s">
        <v>1539</v>
      </c>
      <c r="L19" s="57" t="s">
        <v>1500</v>
      </c>
      <c r="M19" s="57" t="s">
        <v>1500</v>
      </c>
      <c r="N19" s="300">
        <v>45409</v>
      </c>
      <c r="O19" s="58" t="s">
        <v>1229</v>
      </c>
      <c r="P19" s="300">
        <v>1.07951632</v>
      </c>
      <c r="Q19" s="300">
        <v>0</v>
      </c>
      <c r="R19" s="294">
        <v>0.396881</v>
      </c>
      <c r="S19" s="46" t="s">
        <v>1500</v>
      </c>
      <c r="T19" s="46">
        <v>49020</v>
      </c>
      <c r="U19" s="46">
        <v>49020</v>
      </c>
      <c r="V19" s="308">
        <f>U19/'1-SB'!C$47</f>
        <v>0.011986789589539264</v>
      </c>
      <c r="W19" s="308">
        <v>6.361771838567402E-05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44377</v>
      </c>
      <c r="D20" s="56">
        <v>9</v>
      </c>
      <c r="E20" s="56" t="s">
        <v>1540</v>
      </c>
      <c r="F20" s="56" t="s">
        <v>1541</v>
      </c>
      <c r="G20" s="57" t="s">
        <v>263</v>
      </c>
      <c r="H20" s="57" t="s">
        <v>644</v>
      </c>
      <c r="I20" s="57" t="s">
        <v>776</v>
      </c>
      <c r="J20" s="57" t="s">
        <v>1498</v>
      </c>
      <c r="K20" s="57" t="s">
        <v>1542</v>
      </c>
      <c r="L20" s="57" t="s">
        <v>1500</v>
      </c>
      <c r="M20" s="57" t="s">
        <v>1500</v>
      </c>
      <c r="N20" s="300">
        <v>1470</v>
      </c>
      <c r="O20" s="58" t="s">
        <v>1229</v>
      </c>
      <c r="P20" s="300">
        <v>10.0410893</v>
      </c>
      <c r="Q20" s="300">
        <v>0</v>
      </c>
      <c r="R20" s="294">
        <v>0.396881</v>
      </c>
      <c r="S20" s="46" t="s">
        <v>1500</v>
      </c>
      <c r="T20" s="46">
        <v>14760</v>
      </c>
      <c r="U20" s="46">
        <v>14760</v>
      </c>
      <c r="V20" s="308">
        <f>U20/'1-SB'!C$47</f>
        <v>0.0036092414186372815</v>
      </c>
      <c r="W20" s="308">
        <v>0.00018262580122411468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44377</v>
      </c>
      <c r="D21" s="56">
        <v>10</v>
      </c>
      <c r="E21" s="56" t="s">
        <v>1528</v>
      </c>
      <c r="F21" s="56" t="s">
        <v>1529</v>
      </c>
      <c r="G21" s="57" t="s">
        <v>263</v>
      </c>
      <c r="H21" s="57" t="s">
        <v>644</v>
      </c>
      <c r="I21" s="57" t="s">
        <v>776</v>
      </c>
      <c r="J21" s="57" t="s">
        <v>1498</v>
      </c>
      <c r="K21" s="57" t="s">
        <v>1530</v>
      </c>
      <c r="L21" s="57" t="s">
        <v>1500</v>
      </c>
      <c r="M21" s="57" t="s">
        <v>1500</v>
      </c>
      <c r="N21" s="300">
        <v>657</v>
      </c>
      <c r="O21" s="58" t="s">
        <v>1229</v>
      </c>
      <c r="P21" s="300">
        <v>33.9730136</v>
      </c>
      <c r="Q21" s="300">
        <v>0</v>
      </c>
      <c r="R21" s="294">
        <v>0.396881</v>
      </c>
      <c r="S21" s="46" t="s">
        <v>1500</v>
      </c>
      <c r="T21" s="46">
        <v>22320</v>
      </c>
      <c r="U21" s="46">
        <v>22320</v>
      </c>
      <c r="V21" s="308">
        <f>U21/'1-SB'!C$47</f>
        <v>0.005457877267207596</v>
      </c>
      <c r="W21" s="308">
        <v>7.588771298227393E-05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44377</v>
      </c>
      <c r="D22" s="56">
        <v>11</v>
      </c>
      <c r="E22" s="56" t="s">
        <v>1507</v>
      </c>
      <c r="F22" s="56" t="s">
        <v>1508</v>
      </c>
      <c r="G22" s="57" t="s">
        <v>263</v>
      </c>
      <c r="H22" s="57" t="s">
        <v>644</v>
      </c>
      <c r="I22" s="57" t="s">
        <v>776</v>
      </c>
      <c r="J22" s="57" t="s">
        <v>1498</v>
      </c>
      <c r="K22" s="57" t="s">
        <v>1509</v>
      </c>
      <c r="L22" s="57" t="s">
        <v>1500</v>
      </c>
      <c r="M22" s="57" t="s">
        <v>1500</v>
      </c>
      <c r="N22" s="300">
        <v>30100</v>
      </c>
      <c r="O22" s="58" t="s">
        <v>1229</v>
      </c>
      <c r="P22" s="300">
        <v>5.0800768</v>
      </c>
      <c r="Q22" s="300">
        <v>0</v>
      </c>
      <c r="R22" s="294">
        <v>0.396881</v>
      </c>
      <c r="S22" s="46" t="s">
        <v>1500</v>
      </c>
      <c r="T22" s="46">
        <v>152910</v>
      </c>
      <c r="U22" s="46">
        <v>152910</v>
      </c>
      <c r="V22" s="308">
        <f>U22/'1-SB'!C$47</f>
        <v>0.0373908607942972</v>
      </c>
      <c r="W22" s="308">
        <v>8.68828295879863E-05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44377</v>
      </c>
      <c r="D23" s="56">
        <v>12</v>
      </c>
      <c r="E23" s="56" t="s">
        <v>1510</v>
      </c>
      <c r="F23" s="56" t="s">
        <v>1511</v>
      </c>
      <c r="G23" s="57" t="s">
        <v>263</v>
      </c>
      <c r="H23" s="57" t="s">
        <v>598</v>
      </c>
      <c r="I23" s="57" t="s">
        <v>776</v>
      </c>
      <c r="J23" s="57" t="s">
        <v>1498</v>
      </c>
      <c r="K23" s="57" t="s">
        <v>1512</v>
      </c>
      <c r="L23" s="57" t="s">
        <v>1500</v>
      </c>
      <c r="M23" s="57" t="s">
        <v>1500</v>
      </c>
      <c r="N23" s="300">
        <v>10329</v>
      </c>
      <c r="O23" s="58" t="s">
        <v>1229</v>
      </c>
      <c r="P23" s="300">
        <v>14.6449089</v>
      </c>
      <c r="Q23" s="300">
        <v>0</v>
      </c>
      <c r="R23" s="294">
        <v>0.396881</v>
      </c>
      <c r="S23" s="46" t="s">
        <v>1500</v>
      </c>
      <c r="T23" s="46">
        <v>151267</v>
      </c>
      <c r="U23" s="46">
        <v>151267</v>
      </c>
      <c r="V23" s="308">
        <f>U23/'1-SB'!C$47</f>
        <v>0.03698910038434998</v>
      </c>
      <c r="W23" s="308">
        <v>0.0003016297291681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44377</v>
      </c>
      <c r="D24" s="56">
        <v>13</v>
      </c>
      <c r="E24" s="56" t="s">
        <v>1513</v>
      </c>
      <c r="F24" s="56" t="s">
        <v>1514</v>
      </c>
      <c r="G24" s="57" t="s">
        <v>263</v>
      </c>
      <c r="H24" s="57" t="s">
        <v>644</v>
      </c>
      <c r="I24" s="57" t="s">
        <v>776</v>
      </c>
      <c r="J24" s="57" t="s">
        <v>1498</v>
      </c>
      <c r="K24" s="57" t="s">
        <v>1515</v>
      </c>
      <c r="L24" s="57" t="s">
        <v>1500</v>
      </c>
      <c r="M24" s="57" t="s">
        <v>1500</v>
      </c>
      <c r="N24" s="300">
        <v>26088</v>
      </c>
      <c r="O24" s="58" t="s">
        <v>1229</v>
      </c>
      <c r="P24" s="300">
        <v>12.52159555</v>
      </c>
      <c r="Q24" s="300">
        <v>0</v>
      </c>
      <c r="R24" s="294">
        <v>0.396881</v>
      </c>
      <c r="S24" s="46" t="s">
        <v>1500</v>
      </c>
      <c r="T24" s="46">
        <v>326663</v>
      </c>
      <c r="U24" s="46">
        <v>326663</v>
      </c>
      <c r="V24" s="308">
        <f>U24/'1-SB'!C$47</f>
        <v>0.07987843018538687</v>
      </c>
      <c r="W24" s="308">
        <v>6.768677689724313E-05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44377</v>
      </c>
      <c r="D25" s="56">
        <v>14</v>
      </c>
      <c r="E25" s="56" t="s">
        <v>1516</v>
      </c>
      <c r="F25" s="56" t="s">
        <v>1517</v>
      </c>
      <c r="G25" s="57" t="s">
        <v>263</v>
      </c>
      <c r="H25" s="57" t="s">
        <v>644</v>
      </c>
      <c r="I25" s="57" t="s">
        <v>776</v>
      </c>
      <c r="J25" s="57" t="s">
        <v>1498</v>
      </c>
      <c r="K25" s="57" t="s">
        <v>1518</v>
      </c>
      <c r="L25" s="57" t="s">
        <v>1500</v>
      </c>
      <c r="M25" s="57" t="s">
        <v>1500</v>
      </c>
      <c r="N25" s="300">
        <v>1151</v>
      </c>
      <c r="O25" s="58" t="s">
        <v>1229</v>
      </c>
      <c r="P25" s="300">
        <v>111.12668000000001</v>
      </c>
      <c r="Q25" s="300">
        <v>0</v>
      </c>
      <c r="R25" s="294">
        <v>0.396881</v>
      </c>
      <c r="S25" s="46" t="s">
        <v>1500</v>
      </c>
      <c r="T25" s="46">
        <v>127907</v>
      </c>
      <c r="U25" s="46">
        <v>127907</v>
      </c>
      <c r="V25" s="308">
        <f>U25/'1-SB'!C$47</f>
        <v>0.03127691342368826</v>
      </c>
      <c r="W25" s="308">
        <v>9.775906662259158E-05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44377</v>
      </c>
      <c r="D26" s="56">
        <v>15</v>
      </c>
      <c r="E26" s="56" t="s">
        <v>1496</v>
      </c>
      <c r="F26" s="56" t="s">
        <v>1497</v>
      </c>
      <c r="G26" s="57" t="s">
        <v>263</v>
      </c>
      <c r="H26" s="57" t="s">
        <v>644</v>
      </c>
      <c r="I26" s="57" t="s">
        <v>776</v>
      </c>
      <c r="J26" s="57" t="s">
        <v>1498</v>
      </c>
      <c r="K26" s="57" t="s">
        <v>1499</v>
      </c>
      <c r="L26" s="57" t="s">
        <v>1500</v>
      </c>
      <c r="M26" s="57" t="s">
        <v>1500</v>
      </c>
      <c r="N26" s="300">
        <v>704194</v>
      </c>
      <c r="O26" s="58" t="s">
        <v>1229</v>
      </c>
      <c r="P26" s="300">
        <v>1.081500725</v>
      </c>
      <c r="Q26" s="300">
        <v>0</v>
      </c>
      <c r="R26" s="294">
        <v>0.396881</v>
      </c>
      <c r="S26" s="46" t="s">
        <v>1500</v>
      </c>
      <c r="T26" s="46">
        <v>761586</v>
      </c>
      <c r="U26" s="46">
        <v>761586</v>
      </c>
      <c r="V26" s="308">
        <f>U26/'1-SB'!C$47</f>
        <v>0.18622952134514179</v>
      </c>
      <c r="W26" s="308">
        <v>0.0001227310657083396</v>
      </c>
      <c r="X26" s="60" t="s">
        <v>763</v>
      </c>
    </row>
    <row r="27" spans="1:24" ht="15.75">
      <c r="A27" s="61" t="str">
        <f t="shared" si="0"/>
        <v>Expat Romania BET UCITS ETF</v>
      </c>
      <c r="B27" s="61" t="str">
        <f t="shared" si="1"/>
        <v>05-1636</v>
      </c>
      <c r="C27" s="61">
        <f t="shared" si="2"/>
        <v>44377</v>
      </c>
      <c r="D27" s="56">
        <v>16</v>
      </c>
      <c r="E27" s="56" t="s">
        <v>1546</v>
      </c>
      <c r="F27" s="56" t="s">
        <v>1547</v>
      </c>
      <c r="G27" s="57" t="s">
        <v>263</v>
      </c>
      <c r="H27" s="57" t="s">
        <v>644</v>
      </c>
      <c r="I27" s="57" t="s">
        <v>776</v>
      </c>
      <c r="J27" s="57" t="s">
        <v>1498</v>
      </c>
      <c r="K27" s="57" t="s">
        <v>1548</v>
      </c>
      <c r="L27" s="57" t="s">
        <v>1500</v>
      </c>
      <c r="M27" s="57" t="s">
        <v>1500</v>
      </c>
      <c r="N27" s="300">
        <v>1119503</v>
      </c>
      <c r="O27" s="58" t="s">
        <v>1229</v>
      </c>
      <c r="P27" s="300">
        <v>0.73422985</v>
      </c>
      <c r="Q27" s="300">
        <v>0</v>
      </c>
      <c r="R27" s="294">
        <v>0.396881</v>
      </c>
      <c r="S27" s="46" t="s">
        <v>1500</v>
      </c>
      <c r="T27" s="46">
        <v>821973</v>
      </c>
      <c r="U27" s="46">
        <v>821973</v>
      </c>
      <c r="V27" s="308">
        <f>U27/'1-SB'!C$47</f>
        <v>0.20099586697842428</v>
      </c>
      <c r="W27" s="308">
        <v>0.00018872642954713967</v>
      </c>
      <c r="X27" s="60" t="s">
        <v>763</v>
      </c>
    </row>
    <row r="28" spans="1:24" ht="15.75">
      <c r="A28" s="61" t="str">
        <f t="shared" si="0"/>
        <v>Expat Romania BET UCITS ETF</v>
      </c>
      <c r="B28" s="61" t="str">
        <f t="shared" si="1"/>
        <v>05-1636</v>
      </c>
      <c r="C28" s="61">
        <f t="shared" si="2"/>
        <v>44377</v>
      </c>
      <c r="D28" s="56">
        <v>17</v>
      </c>
      <c r="E28" s="56" t="s">
        <v>1543</v>
      </c>
      <c r="F28" s="56" t="s">
        <v>1544</v>
      </c>
      <c r="G28" s="57" t="s">
        <v>263</v>
      </c>
      <c r="H28" s="57" t="s">
        <v>644</v>
      </c>
      <c r="I28" s="57" t="s">
        <v>776</v>
      </c>
      <c r="J28" s="57" t="s">
        <v>1498</v>
      </c>
      <c r="K28" s="57" t="s">
        <v>1545</v>
      </c>
      <c r="L28" s="57" t="s">
        <v>1500</v>
      </c>
      <c r="M28" s="57" t="s">
        <v>1500</v>
      </c>
      <c r="N28" s="300">
        <v>214180</v>
      </c>
      <c r="O28" s="58" t="s">
        <v>1229</v>
      </c>
      <c r="P28" s="300">
        <v>0.38775273699999996</v>
      </c>
      <c r="Q28" s="300">
        <v>0</v>
      </c>
      <c r="R28" s="294">
        <v>0.396881</v>
      </c>
      <c r="S28" s="46" t="s">
        <v>1500</v>
      </c>
      <c r="T28" s="46">
        <v>83049</v>
      </c>
      <c r="U28" s="46">
        <v>83049</v>
      </c>
      <c r="V28" s="308">
        <f>U28/'1-SB'!C$47</f>
        <v>0.020307851665068266</v>
      </c>
      <c r="W28" s="308">
        <v>0.000122865959884162</v>
      </c>
      <c r="X28" s="60" t="s">
        <v>763</v>
      </c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647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3960678</v>
      </c>
      <c r="V212" s="633">
        <f>SUM(V12:V211)</f>
        <v>0.9684988538946797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3960678</v>
      </c>
      <c r="V264" s="645">
        <f>V212+V263</f>
        <v>0.9684988538946797</v>
      </c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2021-07-08T07:27:52Z</cp:lastPrinted>
  <dcterms:created xsi:type="dcterms:W3CDTF">2004-03-04T10:58:58Z</dcterms:created>
  <dcterms:modified xsi:type="dcterms:W3CDTF">2021-07-30T07:18:02Z</dcterms:modified>
  <cp:category/>
  <cp:version/>
  <cp:contentType/>
  <cp:contentStatus/>
</cp:coreProperties>
</file>