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<sst xmlns="http://schemas.openxmlformats.org/spreadsheetml/2006/main" count="3292" uniqueCount="1549">
  <si>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</si>
  <si>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</si>
  <si>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</si>
  <si>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</si>
  <si>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</si>
  <si>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</si>
  <si>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</si>
  <si>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</si>
  <si>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</si>
  <si>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</si>
  <si>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</si>
  <si>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</si>
  <si>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</si>
  <si>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</si>
  <si>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</si>
  <si>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</si>
  <si>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</si>
  <si>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</si>
  <si>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</si>
  <si>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</si>
  <si>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</si>
  <si>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</si>
  <si>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</si>
  <si>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</si>
  <si>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</si>
  <si>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</si>
  <si>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</si>
  <si>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</si>
  <si>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</si>
  <si>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</si>
  <si>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</si>
  <si>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</si>
  <si>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</si>
  <si>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</si>
  <si>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</si>
  <si>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</si>
  <si>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</si>
  <si>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</si>
  <si>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</si>
  <si>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</si>
  <si>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</si>
  <si>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</si>
  <si>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</si>
  <si>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</si>
  <si>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</si>
  <si>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</si>
  <si>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</si>
  <si>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</si>
  <si>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</si>
  <si>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</si>
  <si>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</si>
  <si>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</si>
  <si>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</si>
  <si>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</si>
  <si>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</si>
  <si>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</si>
  <si>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</si>
  <si>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</si>
  <si>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</si>
  <si>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</si>
  <si>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</si>
  <si>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</si>
  <si>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</si>
  <si>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</si>
  <si>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</si>
  <si>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</si>
  <si>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</si>
  <si>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</si>
  <si>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</si>
  <si>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</si>
  <si>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</si>
  <si>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</si>
  <si>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</si>
  <si>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</si>
  <si>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</si>
  <si>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</si>
  <si>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</si>
  <si>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</si>
  <si>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</si>
  <si>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</si>
  <si>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</si>
  <si>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</si>
  <si>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</si>
  <si>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</si>
  <si>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</si>
  <si>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</si>
  <si>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</si>
  <si>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</si>
  <si>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</si>
  <si>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</si>
  <si>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</si>
  <si>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</si>
  <si>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</si>
  <si>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</si>
  <si>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</si>
  <si>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</si>
  <si>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</si>
  <si>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</si>
  <si>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</si>
  <si>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</si>
  <si>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</si>
  <si>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</si>
  <si>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</si>
  <si>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</si>
  <si>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</si>
  <si>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</si>
  <si>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</si>
  <si>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</si>
  <si>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</si>
  <si>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</si>
  <si>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</si>
  <si>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</si>
  <si>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</si>
  <si>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</si>
  <si>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</si>
  <si>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</si>
  <si>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</si>
  <si>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</si>
  <si>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</si>
  <si>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</si>
  <si>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</si>
  <si>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</si>
  <si>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</si>
  <si>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</si>
  <si>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</si>
  <si>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</si>
  <si>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</si>
  <si>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</si>
  <si>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</si>
  <si>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</si>
  <si>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</si>
  <si>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</si>
  <si>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</si>
  <si>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</si>
  <si>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</si>
  <si>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</si>
  <si>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</si>
  <si>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</si>
  <si>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</si>
  <si>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</si>
  <si>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</si>
  <si>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</si>
  <si>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</si>
  <si>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</si>
  <si>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</si>
  <si>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</si>
  <si>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</si>
  <si>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</si>
  <si>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</si>
  <si>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</si>
  <si>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</si>
  <si>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</si>
  <si>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</si>
  <si>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</si>
  <si>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</si>
  <si>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</si>
  <si>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</si>
  <si>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</si>
  <si>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</si>
  <si>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</si>
  <si>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</si>
  <si>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</si>
  <si>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</si>
  <si>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</si>
  <si>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</si>
  <si>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</si>
  <si>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</si>
  <si>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</si>
  <si>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</si>
  <si>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</si>
  <si>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</si>
  <si>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</si>
  <si>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</si>
  <si>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</si>
  <si>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</si>
  <si>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</si>
  <si>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</si>
  <si>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</si>
  <si>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</si>
  <si>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</si>
  <si>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</si>
  <si>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</si>
  <si>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</si>
  <si>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</si>
  <si>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</si>
  <si>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</si>
  <si>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</si>
  <si>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</si>
  <si>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</si>
  <si>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</si>
  <si>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</si>
  <si>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</si>
  <si>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</si>
  <si>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</si>
  <si>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</si>
  <si>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</si>
  <si>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</si>
  <si>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</si>
  <si>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</si>
  <si>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</si>
  <si>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</si>
  <si>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</si>
  <si>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</si>
  <si>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</si>
  <si>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</si>
  <si>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</si>
  <si>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</si>
  <si>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</si>
  <si>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</si>
  <si>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</si>
  <si>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</si>
  <si>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</si>
  <si>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</si>
  <si>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</si>
  <si>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</si>
  <si>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</si>
  <si>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</si>
  <si>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</si>
  <si>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</si>
  <si>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</si>
  <si>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</si>
  <si>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</si>
  <si>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</si>
  <si>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</si>
  <si>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</si>
  <si>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</si>
  <si>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</si>
  <si>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</si>
  <si>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</si>
  <si>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</si>
  <si>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</si>
  <si>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</si>
  <si>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</si>
  <si>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</si>
  <si>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</si>
  <si>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</si>
  <si>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</si>
  <si>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</si>
  <si>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</si>
  <si>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</si>
  <si>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</si>
  <si>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</si>
  <si>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</si>
  <si>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</si>
  <si>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</si>
  <si>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</si>
  <si>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</si>
  <si>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</si>
  <si>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</si>
  <si>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</si>
  <si>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</si>
  <si>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</si>
  <si>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</si>
  <si>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</si>
  <si>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</si>
  <si>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</si>
  <si>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</si>
  <si>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</si>
  <si>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</si>
  <si>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</si>
  <si>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</si>
  <si>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</si>
  <si>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</si>
  <si>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</si>
  <si>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</si>
  <si>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</si>
  <si>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</si>
  <si>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</si>
  <si>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</si>
  <si>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</si>
  <si>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</si>
  <si>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</si>
  <si>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</si>
  <si>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</si>
  <si>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</si>
  <si>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</si>
  <si>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</si>
  <si>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</si>
  <si>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</si>
  <si>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</si>
  <si>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</si>
  <si>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</si>
  <si>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</si>
  <si>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</si>
  <si>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</si>
  <si>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</si>
  <si>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</si>
  <si>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</si>
  <si>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</si>
  <si>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</si>
  <si>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</si>
  <si>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</si>
  <si>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</si>
  <si>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</si>
  <si>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</si>
  <si>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</si>
  <si>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</si>
  <si>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</si>
  <si>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</si>
  <si>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</si>
  <si>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</si>
  <si>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</si>
  <si>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</si>
  <si>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</si>
  <si>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</si>
  <si>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</si>
  <si>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</si>
  <si>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</si>
  <si>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</si>
  <si>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</si>
  <si>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</si>
  <si>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</si>
  <si>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</si>
  <si>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</si>
  <si>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</si>
  <si>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</si>
  <si>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</si>
  <si>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</si>
  <si>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</si>
  <si>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</si>
  <si>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</si>
  <si>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</si>
  <si>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</si>
  <si>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</si>
  <si>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</si>
  <si>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</si>
  <si>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</si>
  <si>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</si>
  <si>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</si>
  <si>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</si>
  <si>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</si>
  <si>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</si>
  <si>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</si>
  <si>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</si>
  <si>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</si>
  <si>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</si>
  <si>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</si>
  <si>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</si>
  <si>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</si>
  <si>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</si>
  <si>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</si>
  <si>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</si>
  <si>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</si>
  <si>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</si>
  <si>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</si>
  <si>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</si>
  <si>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</si>
  <si>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</si>
  <si>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</si>
  <si>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</si>
  <si>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</si>
  <si>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</si>
  <si>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</si>
  <si>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</si>
  <si>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</si>
  <si>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</si>
  <si>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</si>
  <si>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</si>
  <si>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</si>
  <si>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</si>
  <si>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</si>
  <si>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</si>
  <si>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</si>
  <si>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</si>
  <si>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</si>
  <si>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</si>
  <si>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</si>
  <si>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</si>
  <si>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</si>
  <si>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</si>
  <si>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</si>
  <si>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</si>
  <si>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</si>
  <si>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</si>
  <si>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</si>
  <si>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</si>
  <si>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</si>
  <si>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</si>
  <si>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</si>
  <si>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</si>
  <si>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</si>
  <si>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</si>
  <si>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</si>
  <si>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</si>
  <si>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</si>
  <si>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</si>
  <si>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</si>
  <si>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</si>
  <si>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</si>
  <si>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</si>
  <si>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</si>
  <si>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</si>
  <si>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</si>
  <si>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</si>
  <si>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</si>
  <si>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</si>
  <si>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</si>
  <si>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</si>
  <si>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</si>
  <si>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</si>
  <si>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</si>
  <si>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</si>
  <si>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</si>
  <si>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</si>
  <si>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</si>
  <si>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</si>
  <si>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</si>
  <si>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</si>
  <si>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</si>
  <si>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</si>
  <si>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</si>
  <si>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</si>
  <si>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</si>
  <si>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</si>
  <si>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</si>
  <si>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</si>
  <si>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</si>
  <si>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</si>
  <si>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</si>
  <si>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</si>
  <si>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</si>
  <si>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</si>
  <si>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</si>
  <si>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</si>
  <si>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</si>
  <si>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</si>
  <si>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</si>
  <si>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</si>
  <si>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</si>
  <si>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</si>
  <si>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</si>
  <si>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</si>
  <si>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</si>
  <si>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</si>
  <si>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</si>
  <si>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</si>
  <si>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</si>
  <si>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</si>
  <si>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</si>
  <si>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</si>
  <si>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</si>
  <si>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</si>
  <si>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</si>
  <si>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</si>
  <si>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</si>
  <si>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</si>
  <si>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</si>
  <si>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</si>
  <si>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</si>
  <si>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</si>
  <si>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</si>
  <si>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</si>
  <si>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</si>
  <si>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</si>
  <si>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</si>
  <si>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</si>
  <si>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</si>
  <si>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</si>
  <si>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</si>
  <si>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</si>
  <si>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</si>
  <si>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</si>
  <si>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</si>
  <si>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</si>
  <si>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</si>
  <si>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</si>
  <si>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</si>
  <si>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</si>
  <si>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</si>
  <si>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</si>
  <si>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</si>
  <si>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</si>
  <si>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</si>
  <si>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</si>
  <si>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</si>
  <si>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</si>
  <si>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</si>
  <si>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</si>
  <si>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</si>
  <si>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</si>
  <si>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</si>
  <si>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</si>
  <si>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</si>
  <si>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</si>
  <si>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</si>
  <si>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</si>
  <si>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</si>
  <si>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</si>
  <si>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</si>
  <si>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</si>
  <si>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</si>
  <si>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</si>
  <si>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</si>
  <si>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</si>
  <si>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</si>
  <si>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</si>
  <si>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</si>
  <si>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</si>
  <si>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</si>
  <si>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</si>
  <si>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</si>
  <si>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</si>
  <si>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</si>
  <si>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</si>
  <si>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</si>
  <si>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</si>
  <si>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</si>
  <si>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</si>
  <si>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</si>
  <si>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</si>
  <si>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</si>
  <si>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</si>
  <si>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</si>
  <si>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</si>
  <si>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</si>
  <si>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</si>
  <si>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</si>
  <si>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</si>
  <si>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</si>
  <si>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</si>
  <si>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</si>
  <si>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</si>
  <si>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</si>
  <si>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</si>
  <si>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</si>
  <si>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</si>
  <si>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</si>
  <si>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</si>
  <si>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</si>
  <si>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</si>
  <si>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</si>
  <si>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</si>
  <si>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</si>
  <si>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</si>
  <si>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</si>
  <si>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</si>
  <si>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</si>
  <si>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</si>
  <si>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</si>
  <si>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</si>
  <si>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</si>
  <si>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</si>
  <si>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</si>
  <si>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</si>
  <si>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</si>
  <si>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</si>
  <si>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</si>
  <si>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</si>
  <si>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</si>
  <si>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</si>
  <si>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</si>
  <si>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</si>
  <si>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</si>
  <si>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</si>
  <si>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</si>
  <si>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</si>
  <si>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</si>
  <si>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</si>
  <si>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</si>
  <si>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</si>
  <si>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</si>
  <si>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</si>
  <si>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</si>
  <si>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</si>
  <si>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</si>
  <si>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</si>
  <si>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</si>
  <si>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</si>
  <si>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</si>
  <si>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</si>
  <si>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</si>
  <si>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</si>
  <si>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</si>
  <si>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</si>
  <si>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</si>
  <si>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</si>
  <si>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</si>
  <si>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</si>
  <si>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</si>
  <si>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</si>
  <si>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</si>
  <si>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</si>
  <si>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</si>
  <si>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</si>
  <si>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</si>
  <si>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</si>
  <si>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</si>
  <si>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</si>
  <si>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</si>
  <si>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</si>
  <si>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</si>
  <si>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</si>
  <si>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</si>
  <si>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</si>
  <si>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</si>
  <si>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</si>
  <si>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</si>
  <si>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</si>
  <si>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</si>
  <si>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</si>
  <si>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</si>
  <si>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</si>
  <si>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</si>
  <si>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</si>
  <si>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</si>
  <si>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</si>
  <si>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</si>
  <si>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</si>
  <si>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</si>
  <si>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</si>
  <si>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</si>
  <si>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</si>
  <si>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</si>
  <si>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</si>
  <si>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</si>
  <si>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</si>
  <si>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</si>
  <si>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</si>
  <si>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</si>
  <si>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</si>
  <si>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</si>
  <si>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</si>
  <si>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</si>
  <si>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</si>
  <si>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</si>
  <si>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</si>
  <si>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</si>
  <si>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</si>
  <si>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</si>
  <si>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</si>
  <si>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</si>
  <si>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</si>
  <si>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</si>
  <si>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</si>
  <si>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</si>
  <si>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</si>
  <si>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</si>
  <si>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</si>
  <si>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</si>
  <si>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</si>
  <si>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</si>
  <si>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</si>
  <si>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</si>
  <si>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</si>
  <si>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</si>
  <si>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</si>
  <si>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</si>
  <si>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</si>
  <si>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</si>
  <si>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</si>
  <si>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</si>
  <si>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</si>
  <si>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</si>
  <si>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</si>
  <si>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</si>
  <si>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</si>
  <si>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</si>
  <si>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</si>
  <si>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</si>
  <si>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</si>
  <si>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</si>
  <si>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</si>
  <si>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</si>
  <si>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</si>
  <si>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</si>
  <si>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</si>
  <si>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</si>
  <si>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</si>
  <si>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</si>
  <si>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</si>
  <si>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</si>
  <si>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</si>
  <si>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</si>
  <si>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</si>
  <si>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</si>
  <si>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</si>
  <si>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</si>
  <si>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</si>
  <si>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</si>
  <si>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</si>
  <si>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</si>
  <si>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</si>
  <si>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</si>
  <si>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</si>
  <si>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</si>
  <si>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</si>
  <si>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</si>
  <si>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</si>
  <si>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</si>
  <si>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</si>
  <si>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</si>
  <si>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</si>
  <si>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</si>
  <si>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</si>
  <si>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</si>
  <si>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</si>
  <si>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</si>
  <si>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</si>
  <si>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</si>
  <si>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</si>
  <si>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</si>
  <si>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</si>
  <si>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</si>
  <si>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</si>
  <si>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</si>
  <si>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</si>
  <si>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</si>
  <si>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</si>
  <si>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</si>
  <si>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</si>
  <si>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</si>
  <si>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</si>
  <si>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</si>
  <si>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</si>
  <si>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</si>
  <si>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</si>
  <si>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</si>
  <si>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</si>
  <si>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</si>
  <si>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</si>
  <si>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</si>
  <si>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</si>
  <si>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</si>
  <si>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</si>
  <si>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</si>
  <si>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</si>
  <si>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</si>
  <si>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</si>
  <si>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</si>
  <si>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</si>
  <si>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</si>
  <si>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</si>
  <si>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</si>
  <si>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</si>
  <si>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</si>
  <si>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</si>
  <si>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</si>
  <si>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</si>
  <si>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</si>
  <si>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</si>
  <si>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</si>
  <si>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</si>
  <si>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</si>
  <si>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</si>
  <si>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</si>
  <si>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</si>
  <si>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</si>
  <si>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</si>
  <si>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</si>
  <si>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</si>
  <si>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</si>
  <si>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</si>
  <si>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</si>
  <si>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</si>
  <si>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</si>
  <si>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</si>
  <si>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</si>
  <si>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</si>
  <si>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</si>
  <si>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</si>
  <si>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</si>
  <si>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</si>
  <si>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</si>
  <si>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</si>
  <si>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</si>
  <si>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</si>
  <si>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</si>
  <si>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</si>
  <si>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</si>
  <si>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</si>
  <si>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</si>
  <si>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</si>
  <si>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</si>
  <si>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</si>
  <si>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</si>
  <si>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</si>
  <si>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</si>
  <si>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</si>
  <si>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</si>
  <si>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</si>
  <si>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</si>
  <si>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</si>
  <si>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</si>
  <si>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</si>
  <si>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</si>
  <si>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</si>
  <si>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</si>
  <si>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</si>
  <si>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</si>
  <si>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</si>
  <si>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</si>
  <si>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</si>
  <si>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</si>
  <si>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</si>
  <si>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</si>
  <si>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</si>
  <si>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</si>
  <si>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</si>
  <si>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</si>
  <si>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</si>
  <si>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</si>
  <si>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</si>
  <si>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</si>
  <si>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</si>
  <si>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</si>
  <si>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</si>
  <si>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</si>
  <si>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</si>
  <si>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</si>
  <si>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</si>
  <si>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</si>
  <si>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</si>
  <si>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</si>
  <si>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</si>
  <si>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</si>
  <si>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</si>
  <si>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</si>
  <si>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</si>
  <si>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</si>
  <si>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</si>
  <si>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</si>
  <si>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</si>
  <si>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</si>
  <si>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</si>
  <si>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</si>
  <si>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</si>
  <si>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</si>
  <si>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</si>
  <si>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</si>
  <si>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</si>
  <si>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</si>
  <si>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</si>
  <si>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</si>
  <si>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</si>
  <si>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</si>
  <si>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</si>
  <si>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</si>
  <si>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</si>
  <si>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</si>
  <si>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</si>
  <si>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</si>
  <si>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</si>
  <si>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</si>
  <si>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</si>
  <si>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</si>
  <si>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</si>
  <si>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</si>
  <si>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</si>
  <si>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</si>
  <si>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</si>
  <si>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</si>
  <si>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</si>
  <si>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</si>
  <si>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</si>
  <si>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</si>
  <si>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</si>
  <si>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</si>
  <si>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</si>
  <si>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</si>
  <si>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</si>
  <si>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</si>
  <si>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</si>
  <si>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</si>
  <si>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</si>
  <si>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</si>
  <si>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</si>
  <si>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</si>
  <si>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</si>
  <si>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</si>
  <si>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</si>
  <si>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</si>
  <si>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</si>
  <si>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</si>
  <si>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</si>
  <si>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</si>
  <si>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</si>
  <si>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</si>
  <si>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</si>
  <si>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</si>
  <si>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</si>
  <si>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</si>
  <si>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</si>
  <si>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</si>
  <si>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</si>
  <si>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</si>
  <si>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</si>
  <si>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</si>
  <si>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</si>
  <si>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</si>
  <si>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</si>
  <si>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</si>
  <si>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</si>
  <si>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</si>
  <si>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</si>
  <si>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</si>
  <si>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</si>
  <si>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</si>
  <si>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</si>
  <si>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</si>
  <si>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</si>
  <si>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</si>
  <si>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</si>
  <si>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</si>
  <si>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</si>
  <si>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</si>
  <si>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</si>
  <si>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</si>
  <si>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</si>
  <si>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</si>
  <si>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</si>
  <si>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</si>
  <si>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</si>
  <si>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</si>
  <si>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</si>
  <si>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</si>
  <si>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</si>
  <si>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</si>
  <si>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</si>
  <si>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</si>
  <si>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</si>
  <si>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</si>
  <si>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</si>
  <si>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</si>
  <si>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</si>
  <si>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</si>
  <si>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</si>
  <si>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</si>
  <si>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</si>
  <si>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</si>
  <si>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</si>
  <si>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</si>
  <si>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</si>
  <si>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</si>
  <si>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</si>
  <si>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</si>
  <si>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</si>
  <si>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</si>
  <si>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</si>
  <si>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</si>
  <si>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</si>
  <si>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</si>
  <si>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</si>
  <si>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</si>
  <si>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</si>
  <si>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</si>
  <si>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</si>
  <si>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</si>
  <si>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</si>
  <si>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</si>
  <si>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</si>
  <si>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</si>
  <si>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</si>
  <si>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</si>
  <si>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</si>
  <si>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</si>
  <si>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</si>
  <si>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</si>
  <si>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</si>
  <si>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</si>
  <si>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</si>
  <si>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</si>
  <si>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</si>
  <si>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</si>
  <si>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</si>
  <si>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</si>
  <si>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</si>
  <si>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</si>
  <si>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</si>
  <si>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</si>
  <si>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</si>
  <si>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</si>
  <si>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</si>
  <si>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</si>
  <si>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</si>
  <si>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</si>
  <si>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</si>
  <si>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</si>
  <si>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</si>
  <si>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</si>
  <si>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</si>
  <si>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</si>
  <si>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</si>
  <si>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</si>
  <si>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</si>
  <si>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</si>
  <si>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</si>
  <si>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</si>
  <si>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</si>
  <si>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</si>
  <si>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</si>
  <si>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</si>
  <si>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</si>
  <si>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</si>
  <si>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</si>
  <si>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</si>
  <si>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</si>
  <si>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</si>
  <si>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</si>
  <si>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</si>
  <si>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</si>
  <si>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</si>
  <si>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</si>
  <si>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</si>
  <si>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</si>
  <si>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</si>
  <si>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</si>
  <si>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</si>
  <si>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</si>
  <si>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</si>
  <si>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</si>
  <si>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</si>
  <si>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</si>
  <si>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</si>
  <si>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</si>
  <si>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</si>
  <si>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</si>
  <si>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</si>
  <si>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</si>
  <si>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</si>
  <si>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</si>
  <si>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</si>
  <si>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</si>
  <si>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</si>
  <si>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</si>
  <si>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</si>
  <si>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</si>
  <si>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</si>
  <si>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</si>
  <si>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</si>
  <si>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</si>
  <si>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</si>
  <si>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</si>
  <si>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</si>
  <si>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</si>
  <si>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</si>
  <si>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</si>
  <si>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</si>
  <si>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</si>
  <si>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</si>
  <si>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</si>
  <si>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</si>
  <si>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</si>
  <si>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</si>
  <si>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</si>
  <si>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</si>
  <si>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</si>
  <si>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</si>
  <si>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</si>
  <si>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</si>
  <si>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</si>
  <si>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</si>
  <si>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</si>
  <si>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</si>
  <si>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</si>
  <si>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</si>
  <si>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</si>
  <si>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</si>
  <si>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</si>
  <si>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</si>
  <si>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</si>
  <si>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</si>
  <si>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</si>
  <si>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</si>
  <si>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</si>
  <si>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</si>
  <si>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</si>
  <si>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</si>
  <si>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</si>
  <si>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</si>
  <si>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</si>
  <si>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</si>
  <si>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</si>
  <si>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</si>
  <si>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</si>
  <si>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</si>
  <si>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</si>
  <si>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</si>
  <si>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</si>
  <si>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</si>
  <si>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</si>
  <si>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</si>
  <si>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</si>
  <si>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</si>
  <si>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</si>
  <si>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</si>
  <si>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</si>
  <si>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</si>
  <si>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</si>
  <si>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</si>
  <si>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</si>
  <si>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</si>
  <si>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</si>
  <si>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</si>
  <si>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</si>
  <si>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</si>
  <si>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</si>
  <si>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</si>
  <si>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</si>
  <si>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</si>
  <si>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</si>
  <si>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</si>
  <si>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</si>
  <si>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</si>
  <si>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</si>
  <si>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</si>
  <si>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</si>
  <si>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</si>
  <si>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</si>
  <si>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</si>
  <si>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</si>
  <si>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</si>
  <si>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</si>
  <si>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</si>
  <si>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</si>
  <si>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</si>
  <si>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</si>
  <si>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</si>
  <si>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</si>
  <si>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</si>
  <si>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</si>
  <si>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</si>
  <si>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</si>
  <si>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</si>
  <si>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</si>
  <si>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</si>
  <si>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</si>
  <si>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</si>
  <si>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</si>
  <si>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</si>
  <si>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</si>
  <si>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</si>
  <si>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</si>
  <si>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</si>
  <si>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</si>
  <si>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</si>
  <si>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</si>
  <si>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</si>
  <si>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</si>
  <si>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</si>
  <si>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</si>
  <si>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</si>
  <si>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</si>
  <si>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</si>
  <si>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</si>
  <si>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</si>
  <si>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</si>
  <si>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</si>
  <si>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</si>
  <si>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</si>
  <si>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</si>
  <si>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</si>
  <si>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</si>
  <si>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</si>
  <si>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</si>
  <si>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</si>
  <si>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</si>
  <si>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</si>
  <si>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</si>
  <si>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</si>
  <si>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</si>
  <si>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</si>
  <si>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</si>
  <si>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</si>
  <si>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</si>
  <si>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</si>
  <si>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</si>
  <si>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</si>
  <si>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</si>
  <si>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</si>
  <si>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</si>
  <si>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</si>
  <si>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</si>
  <si>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</si>
  <si>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</si>
  <si>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</si>
  <si>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</si>
  <si>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</si>
  <si>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</si>
  <si>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</si>
  <si>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</si>
  <si>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</si>
  <si>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</si>
  <si>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</si>
  <si>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</si>
  <si>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</si>
  <si>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</si>
  <si>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</si>
  <si>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</si>
  <si>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</si>
  <si>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</si>
  <si>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</si>
  <si>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</si>
  <si>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</si>
  <si>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</si>
  <si>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</si>
  <si>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</si>
  <si>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</si>
  <si>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</si>
  <si>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</si>
  <si>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</si>
  <si>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</si>
  <si>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</si>
  <si>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</si>
  <si>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</si>
  <si>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</si>
  <si>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</si>
  <si>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</si>
  <si>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</si>
  <si>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</si>
  <si>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</si>
  <si>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</si>
  <si>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</si>
  <si>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</si>
  <si>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</si>
  <si>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</si>
  <si>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</si>
  <si>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</si>
  <si>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</si>
  <si>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</si>
  <si>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</si>
  <si>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</si>
  <si>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</si>
  <si>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</si>
  <si>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</si>
  <si>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</si>
  <si>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</si>
  <si>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</si>
  <si>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</si>
  <si>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</si>
  <si>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</si>
  <si>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</si>
  <si>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</si>
  <si>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</si>
  <si>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</si>
  <si>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</si>
  <si>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</si>
  <si>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</si>
  <si>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</si>
  <si>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</si>
  <si>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</si>
  <si>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</si>
  <si>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</si>
  <si>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</si>
  <si>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</si>
  <si>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</si>
  <si>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</si>
  <si>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</si>
  <si>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</si>
  <si>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</si>
  <si>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</si>
  <si>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</si>
  <si>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</si>
  <si>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</si>
  <si>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</si>
  <si>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</si>
  <si>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</si>
  <si>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</si>
  <si>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</si>
  <si>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</si>
  <si>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</si>
  <si>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</si>
  <si>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</si>
  <si>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</si>
  <si>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</si>
  <si>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</si>
  <si>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</si>
  <si>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</si>
  <si>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</si>
  <si>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</si>
  <si>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</si>
  <si>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</si>
  <si>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</si>
  <si>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</si>
  <si>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</si>
  <si>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</si>
  <si>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</si>
  <si>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</si>
  <si>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</si>
  <si>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</si>
  <si>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</si>
  <si>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</si>
  <si>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</si>
  <si>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</si>
  <si>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</si>
  <si>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</si>
  <si>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</si>
  <si>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</si>
  <si>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</si>
  <si>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</si>
  <si>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</si>
  <si>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</si>
  <si>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</si>
  <si>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</si>
  <si>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</si>
  <si>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</si>
  <si>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</si>
  <si>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</si>
  <si>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</si>
  <si>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</si>
  <si>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</si>
  <si>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</si>
  <si>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</si>
  <si>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</si>
  <si>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</si>
  <si>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</si>
  <si>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</si>
  <si>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</si>
  <si>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</si>
  <si>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</si>
  <si>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</si>
  <si>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</si>
  <si>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</si>
  <si>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</si>
  <si>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</si>
  <si>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</si>
  <si>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</si>
  <si>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</si>
  <si>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</si>
  <si>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</si>
  <si>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</si>
  <si>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</si>
  <si>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</si>
  <si>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</si>
  <si>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</si>
  <si>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</si>
  <si>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</si>
  <si>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</si>
  <si>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</si>
  <si>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</si>
  <si>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</si>
  <si>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</si>
  <si>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</si>
  <si>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</si>
  <si>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</si>
  <si>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</si>
  <si>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</si>
  <si>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</si>
  <si>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</si>
  <si>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</si>
  <si>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</si>
  <si>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</si>
  <si>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</si>
  <si>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</si>
  <si>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</si>
  <si>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</si>
  <si>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</si>
  <si>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</si>
  <si>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</si>
  <si>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</si>
  <si>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</si>
  <si>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</si>
  <si>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</si>
  <si>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</si>
  <si>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</si>
  <si>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</si>
  <si>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</si>
  <si>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</si>
  <si>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</si>
  <si>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</si>
  <si>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</si>
  <si>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</si>
  <si>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</si>
  <si>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</si>
  <si>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</si>
  <si>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</si>
  <si>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</si>
  <si>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</si>
  <si>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</si>
  <si>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</si>
  <si>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</si>
  <si>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</si>
  <si>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</si>
  <si>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</si>
  <si>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</si>
  <si>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</si>
  <si>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</si>
  <si>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</si>
  <si>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</si>
  <si>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</si>
  <si>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</si>
  <si>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</si>
  <si>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</si>
  <si>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</si>
  <si>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</si>
  <si>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</si>
  <si>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</si>
  <si>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</si>
  <si>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</si>
  <si>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</si>
  <si>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</si>
  <si>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</si>
  <si>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</si>
  <si>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</si>
  <si>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</si>
  <si>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</si>
  <si>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</si>
  <si>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</si>
  <si>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</si>
  <si>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</si>
  <si>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</si>
  <si>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</si>
  <si>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</si>
  <si>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</si>
  <si>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</si>
  <si>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</si>
  <si>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</si>
  <si>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</si>
  <si>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</si>
  <si>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</si>
  <si>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</si>
  <si>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</si>
  <si>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</si>
  <si>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</si>
  <si>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</si>
  <si>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</si>
  <si>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</si>
  <si>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</si>
  <si>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</si>
  <si>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</si>
  <si>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</si>
  <si>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</si>
  <si>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</si>
  <si>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</si>
  <si>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</si>
  <si>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</si>
  <si>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</si>
  <si>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</si>
  <si>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</si>
  <si>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</si>
  <si>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</si>
  <si>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</si>
  <si>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</si>
  <si>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</si>
  <si>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</si>
  <si>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</si>
  <si>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</si>
  <si>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</si>
  <si>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</si>
  <si>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</si>
  <si>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</si>
  <si>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</si>
  <si>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</si>
  <si>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</si>
  <si>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</si>
  <si>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</si>
  <si>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</si>
  <si>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</si>
  <si>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</si>
  <si>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</si>
  <si>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</si>
  <si>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</si>
  <si>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</si>
  <si>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</si>
  <si>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</si>
  <si>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</si>
  <si>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</si>
  <si>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</si>
  <si>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</si>
  <si>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</si>
  <si>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</si>
  <si>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</si>
  <si>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</si>
  <si>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</si>
  <si>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</si>
  <si>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</si>
  <si>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</si>
  <si>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</si>
  <si>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</si>
  <si>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</si>
  <si>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</si>
  <si>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</si>
  <si>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</si>
  <si>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</si>
  <si>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</si>
  <si>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</si>
  <si>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</si>
  <si>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</si>
  <si>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</si>
  <si>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</si>
  <si>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</si>
  <si>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</si>
  <si>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</si>
  <si>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</si>
  <si>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</si>
  <si>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</si>
  <si>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</si>
  <si>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</si>
  <si>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</si>
  <si>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</si>
  <si>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</si>
  <si>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</si>
  <si>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</si>
  <si>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</si>
  <si>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</si>
  <si>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</si>
  <si>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</si>
  <si>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Prague Stock Exchange</t>
  </si>
  <si>
    <t>--</t>
  </si>
  <si>
    <t>STOCK SPIRITS GROUP PLC</t>
  </si>
  <si>
    <t>GB00BF5SDZ96</t>
  </si>
  <si>
    <t>STOCK CP</t>
  </si>
  <si>
    <t>PHILIP MORRIS CR AS</t>
  </si>
  <si>
    <t>CS0008418869</t>
  </si>
  <si>
    <t>TABAK CP</t>
  </si>
  <si>
    <t>AVAST PLC</t>
  </si>
  <si>
    <t>GB00BDD85M81</t>
  </si>
  <si>
    <t>AVST CP</t>
  </si>
  <si>
    <t>ERSTE GROUP BANK AG</t>
  </si>
  <si>
    <t>AT0000652011</t>
  </si>
  <si>
    <t>RBAG CP</t>
  </si>
  <si>
    <t>CEZ AS</t>
  </si>
  <si>
    <t>CZ0005112300</t>
  </si>
  <si>
    <t>CEZ CP</t>
  </si>
  <si>
    <t>KOMERCNI BANKA AS</t>
  </si>
  <si>
    <t>CZ0008019106</t>
  </si>
  <si>
    <t>KOMB CP</t>
  </si>
  <si>
    <t>MONETA MONEY BANK AS</t>
  </si>
  <si>
    <t>CZ0008040318</t>
  </si>
  <si>
    <t>MONET CP</t>
  </si>
  <si>
    <t>VIENNA INSURANCE GROUP AG</t>
  </si>
  <si>
    <t>AT0000908504</t>
  </si>
  <si>
    <t>VIG CP</t>
  </si>
  <si>
    <t>O2 CZECH REPUBLIC AS</t>
  </si>
  <si>
    <t>CZ0009093209</t>
  </si>
  <si>
    <t>TELEC CP</t>
  </si>
  <si>
    <t>Даниел Дончев</t>
  </si>
  <si>
    <t>30.10.2020</t>
  </si>
  <si>
    <t>06.11.2020</t>
  </si>
  <si>
    <t>30.04.2021</t>
  </si>
  <si>
    <t>29.04.2021</t>
  </si>
  <si>
    <t>Чл. 46 от ЗДКИСДПКИ</t>
  </si>
  <si>
    <t>По причини извън контрола на УД „Експат Асет Мениджмънт“ ЕАД, инвестицията в акциите на CEZ AS (CZ0005112300) от Референтния индекс е била над 20.00% от активите на фонда</t>
  </si>
  <si>
    <t>Нарушението е отстранено вследствие на намаляването на теглото на позицията във фонда.</t>
  </si>
  <si>
    <t>09.11.2020</t>
  </si>
  <si>
    <t>16.11.2020</t>
  </si>
  <si>
    <t>09.05.2021</t>
  </si>
  <si>
    <t>05.05.2021</t>
  </si>
  <si>
    <t>По причини извън контрола на УД „Експат Асет Мениджмънт“ ЕАД, инвестицията в акциите на ERSTE GROUP BANK AG (AT0000652011) от Референтния индекс е била над 20.00% от активите на фонда</t>
  </si>
  <si>
    <t>10.05.2021</t>
  </si>
  <si>
    <t>17.05.2021</t>
  </si>
  <si>
    <t>13.05.2021</t>
  </si>
  <si>
    <t>20.05.2021</t>
  </si>
  <si>
    <t>22.06.2021</t>
  </si>
  <si>
    <t>По причини извън контрола на УД „Експат Асет Мениджмънт“ ЕАД, инвестицията в акциите на AVAST PLC (GB00BDD85M81) от Референтния индекс е била над 20.00% от активите на фонда</t>
  </si>
  <si>
    <t>29.06.2021</t>
  </si>
  <si>
    <t>06.07.2021</t>
  </si>
  <si>
    <t>10.11.2021</t>
  </si>
  <si>
    <t>13.11.2021</t>
  </si>
  <si>
    <t>29.12.2021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</si>
</sst>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8" xfId="131" applyNumberFormat="1" applyFont="1" applyFill="1" applyBorder="1" applyAlignment="1" applyProtection="1">
      <alignment horizontal="left"/>
      <protection hidden="1"/>
    </xf>
    <xf numFmtId="198" fontId="14" fillId="44" borderId="28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1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203" fontId="14" fillId="7" borderId="17" xfId="241" applyNumberFormat="1" applyFont="1" applyFill="1" applyBorder="1" applyProtection="1">
      <alignment/>
      <protection locked="0"/>
    </xf>
    <xf numFmtId="198" fontId="14" fillId="7" borderId="10" xfId="2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89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1525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89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EXPAT CZECH PX UCITS ETF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30.06.2021 г.</v>
      </c>
      <c r="C4" s="663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EXPAT CZECH PX UCITS ETF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30.06.2021 г.</v>
      </c>
      <c r="B4" s="700"/>
      <c r="C4" s="700"/>
      <c r="D4" s="700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9" t="s">
        <v>979</v>
      </c>
      <c r="D116" s="699"/>
      <c r="E116" s="699"/>
      <c r="F116" s="699"/>
      <c r="G116" s="699"/>
    </row>
    <row r="117" spans="3:7" s="544" customFormat="1" ht="15.75">
      <c r="C117" s="699"/>
      <c r="D117" s="699"/>
      <c r="E117" s="699"/>
      <c r="F117" s="699"/>
      <c r="G117" s="699"/>
    </row>
    <row r="118" spans="3:7" s="544" customFormat="1" ht="15.75">
      <c r="C118" s="699"/>
      <c r="D118" s="699"/>
      <c r="E118" s="699"/>
      <c r="F118" s="699"/>
      <c r="G118" s="699"/>
    </row>
    <row r="119" spans="3:7" s="544" customFormat="1" ht="15.75">
      <c r="C119" s="699"/>
      <c r="D119" s="699"/>
      <c r="E119" s="699"/>
      <c r="F119" s="699"/>
      <c r="G119" s="699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4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EXPAT CZECH PX UCITS ETF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30.06.2021 г.</v>
      </c>
      <c r="B4" s="701"/>
      <c r="C4" s="701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4" customFormat="1" ht="108.75" customHeight="1">
      <c r="A9" s="703"/>
      <c r="B9" s="705"/>
      <c r="C9" s="281" t="s">
        <v>952</v>
      </c>
      <c r="D9" s="707"/>
      <c r="E9" s="708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EXPAT CZECH PX UCITS ETF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01.01.2021 - 30.06.2021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44392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649" t="s">
        <v>1530</v>
      </c>
      <c r="C11" s="649" t="s">
        <v>1531</v>
      </c>
      <c r="D11" s="584" t="s">
        <v>1532</v>
      </c>
      <c r="E11" s="598" t="s">
        <v>1526</v>
      </c>
      <c r="F11" s="598" t="s">
        <v>1527</v>
      </c>
      <c r="G11" s="598" t="s">
        <v>1528</v>
      </c>
      <c r="H11" s="598" t="s">
        <v>1529</v>
      </c>
    </row>
    <row r="12" spans="1:8" ht="15.75">
      <c r="A12" s="587">
        <v>2</v>
      </c>
      <c r="B12" s="649" t="s">
        <v>1530</v>
      </c>
      <c r="C12" s="649" t="s">
        <v>1537</v>
      </c>
      <c r="D12" s="584" t="s">
        <v>1532</v>
      </c>
      <c r="E12" s="598" t="s">
        <v>1533</v>
      </c>
      <c r="F12" s="598" t="s">
        <v>1534</v>
      </c>
      <c r="G12" s="598" t="s">
        <v>1535</v>
      </c>
      <c r="H12" s="598" t="s">
        <v>1536</v>
      </c>
    </row>
    <row r="13" spans="1:8" ht="15.75">
      <c r="A13" s="587">
        <v>3</v>
      </c>
      <c r="B13" s="649" t="s">
        <v>1530</v>
      </c>
      <c r="C13" s="649" t="s">
        <v>1537</v>
      </c>
      <c r="D13" s="584" t="s">
        <v>1532</v>
      </c>
      <c r="E13" s="598" t="s">
        <v>1538</v>
      </c>
      <c r="F13" s="598" t="s">
        <v>1539</v>
      </c>
      <c r="G13" s="598" t="s">
        <v>1546</v>
      </c>
      <c r="H13" s="598" t="s">
        <v>1542</v>
      </c>
    </row>
    <row r="14" spans="1:8" ht="15.75">
      <c r="A14" s="587">
        <v>4</v>
      </c>
      <c r="B14" s="649" t="s">
        <v>1530</v>
      </c>
      <c r="C14" s="649" t="s">
        <v>1531</v>
      </c>
      <c r="D14" s="584" t="s">
        <v>1532</v>
      </c>
      <c r="E14" s="598" t="s">
        <v>1540</v>
      </c>
      <c r="F14" s="598" t="s">
        <v>1541</v>
      </c>
      <c r="G14" s="598" t="s">
        <v>1547</v>
      </c>
      <c r="H14" s="598" t="s">
        <v>1542</v>
      </c>
    </row>
    <row r="15" spans="1:8" ht="15.75">
      <c r="A15" s="587">
        <v>5</v>
      </c>
      <c r="B15" s="649" t="s">
        <v>1530</v>
      </c>
      <c r="C15" s="649" t="s">
        <v>1543</v>
      </c>
      <c r="D15" s="584"/>
      <c r="E15" s="598" t="s">
        <v>1544</v>
      </c>
      <c r="F15" s="598" t="s">
        <v>1545</v>
      </c>
      <c r="G15" s="598" t="s">
        <v>1548</v>
      </c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CZECH PX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1892227</v>
      </c>
      <c r="E11" s="347">
        <f>'1-SB'!D47</f>
        <v>2102598</v>
      </c>
      <c r="F11" s="345"/>
    </row>
    <row r="12" spans="2:6" ht="15.75">
      <c r="B12" s="341"/>
      <c r="C12" s="341" t="s">
        <v>1353</v>
      </c>
      <c r="D12" s="346">
        <f>'1-SB'!G47</f>
        <v>1892227</v>
      </c>
      <c r="E12" s="347">
        <f>'1-SB'!H47</f>
        <v>2102598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40664</v>
      </c>
      <c r="E19" s="346">
        <f>'1-SB'!C25</f>
        <v>40664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40664</v>
      </c>
      <c r="E20" s="356">
        <f>'1-SB'!C22</f>
        <v>40664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1916713</v>
      </c>
      <c r="E26" s="360">
        <f>'1-SB'!G11</f>
        <v>1916713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-287298</v>
      </c>
      <c r="E27" s="360">
        <f>'1-SB'!G16</f>
        <v>-287298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307849</v>
      </c>
      <c r="E28" s="360">
        <f>'1-SB'!G19+'1-SB'!G21</f>
        <v>307849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-47686</v>
      </c>
      <c r="E29" s="360">
        <f>'1-SB'!G20+'1-SB'!G22</f>
        <v>-47686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1889578</v>
      </c>
      <c r="E30" s="362">
        <f>'1-SB'!G24</f>
        <v>1889578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6604</v>
      </c>
      <c r="E41" s="356">
        <f>'1-SB'!C43</f>
        <v>6604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2649</v>
      </c>
      <c r="E44" s="356">
        <f>'1-SB'!G40</f>
        <v>2649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1844959</v>
      </c>
      <c r="E47" s="356">
        <f>'1-SB'!C16+'1-SB'!C37</f>
        <v>1844959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Czech PX UCITS ETF</v>
      </c>
      <c r="B3" s="386" t="str">
        <f aca="true" t="shared" si="1" ref="B3:B34">dfRG</f>
        <v>05-1633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Czech PX UCITS ETF</v>
      </c>
      <c r="B4" s="386" t="str">
        <f t="shared" si="1"/>
        <v>05-1633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Czech PX UCITS ETF</v>
      </c>
      <c r="B5" s="386" t="str">
        <f t="shared" si="1"/>
        <v>05-1633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Czech PX UCITS ETF</v>
      </c>
      <c r="B6" s="386" t="str">
        <f t="shared" si="1"/>
        <v>05-1633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Czech PX UCITS ETF</v>
      </c>
      <c r="B7" s="386" t="str">
        <f t="shared" si="1"/>
        <v>05-1633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Czech PX UCITS ETF</v>
      </c>
      <c r="B8" s="386" t="str">
        <f t="shared" si="1"/>
        <v>05-1633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Czech PX UCITS ETF</v>
      </c>
      <c r="B9" s="386" t="str">
        <f t="shared" si="1"/>
        <v>05-1633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Czech PX UCITS ETF</v>
      </c>
      <c r="B10" s="386" t="str">
        <f t="shared" si="1"/>
        <v>05-1633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Czech PX UCITS ETF</v>
      </c>
      <c r="B11" s="386" t="str">
        <f t="shared" si="1"/>
        <v>05-1633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Czech PX UCITS ETF</v>
      </c>
      <c r="B12" s="386" t="str">
        <f t="shared" si="1"/>
        <v>05-1633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Czech PX UCITS ETF</v>
      </c>
      <c r="B13" s="386" t="str">
        <f t="shared" si="1"/>
        <v>05-1633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Czech PX UCITS ETF</v>
      </c>
      <c r="B14" s="386" t="str">
        <f t="shared" si="1"/>
        <v>05-1633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Czech PX UCITS ETF</v>
      </c>
      <c r="B15" s="386" t="str">
        <f t="shared" si="1"/>
        <v>05-1633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40664</v>
      </c>
    </row>
    <row r="16" spans="1:7" ht="15.75">
      <c r="A16" s="385" t="str">
        <f t="shared" si="0"/>
        <v>Expat Czech PX UCITS ETF</v>
      </c>
      <c r="B16" s="386" t="str">
        <f t="shared" si="1"/>
        <v>05-1633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Czech PX UCITS ETF</v>
      </c>
      <c r="B17" s="386" t="str">
        <f t="shared" si="1"/>
        <v>05-1633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Czech PX UCITS ETF</v>
      </c>
      <c r="B18" s="386" t="str">
        <f t="shared" si="1"/>
        <v>05-1633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40664</v>
      </c>
    </row>
    <row r="19" spans="1:7" ht="15.75">
      <c r="A19" s="385" t="str">
        <f t="shared" si="0"/>
        <v>Expat Czech PX UCITS ETF</v>
      </c>
      <c r="B19" s="386" t="str">
        <f t="shared" si="1"/>
        <v>05-1633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Czech PX UCITS ETF</v>
      </c>
      <c r="B20" s="386" t="str">
        <f t="shared" si="1"/>
        <v>05-1633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1844959</v>
      </c>
    </row>
    <row r="21" spans="1:7" ht="15.75">
      <c r="A21" s="385" t="str">
        <f t="shared" si="0"/>
        <v>Expat Czech PX UCITS ETF</v>
      </c>
      <c r="B21" s="386" t="str">
        <f t="shared" si="1"/>
        <v>05-1633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1844959</v>
      </c>
    </row>
    <row r="22" spans="1:7" ht="15.75">
      <c r="A22" s="385" t="str">
        <f t="shared" si="0"/>
        <v>Expat Czech PX UCITS ETF</v>
      </c>
      <c r="B22" s="386" t="str">
        <f t="shared" si="1"/>
        <v>05-1633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Czech PX UCITS ETF</v>
      </c>
      <c r="B23" s="386" t="str">
        <f t="shared" si="1"/>
        <v>05-1633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Czech PX UCITS ETF</v>
      </c>
      <c r="B24" s="386" t="str">
        <f t="shared" si="1"/>
        <v>05-1633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Czech PX UCITS ETF</v>
      </c>
      <c r="B25" s="386" t="str">
        <f t="shared" si="1"/>
        <v>05-1633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Czech PX UCITS ETF</v>
      </c>
      <c r="B26" s="386" t="str">
        <f t="shared" si="1"/>
        <v>05-1633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Czech PX UCITS ETF</v>
      </c>
      <c r="B27" s="386" t="str">
        <f t="shared" si="1"/>
        <v>05-1633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Czech PX UCITS ETF</v>
      </c>
      <c r="B28" s="386" t="str">
        <f t="shared" si="1"/>
        <v>05-1633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Czech PX UCITS ETF</v>
      </c>
      <c r="B29" s="386" t="str">
        <f t="shared" si="1"/>
        <v>05-1633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Czech PX UCITS ETF</v>
      </c>
      <c r="B30" s="386" t="str">
        <f t="shared" si="1"/>
        <v>05-1633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1844959</v>
      </c>
    </row>
    <row r="31" spans="1:7" ht="15.75">
      <c r="A31" s="385" t="str">
        <f t="shared" si="0"/>
        <v>Expat Czech PX UCITS ETF</v>
      </c>
      <c r="B31" s="386" t="str">
        <f t="shared" si="1"/>
        <v>05-1633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Czech PX UCITS ETF</v>
      </c>
      <c r="B32" s="386" t="str">
        <f t="shared" si="1"/>
        <v>05-1633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Czech PX UCITS ETF</v>
      </c>
      <c r="B33" s="386" t="str">
        <f t="shared" si="1"/>
        <v>05-1633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Czech PX UCITS ETF</v>
      </c>
      <c r="B34" s="386" t="str">
        <f t="shared" si="1"/>
        <v>05-1633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Czech PX UCITS ETF</v>
      </c>
      <c r="B35" s="386" t="str">
        <f aca="true" t="shared" si="4" ref="B35:B58">dfRG</f>
        <v>05-1633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6604</v>
      </c>
    </row>
    <row r="36" spans="1:7" ht="15.75">
      <c r="A36" s="385" t="str">
        <f t="shared" si="3"/>
        <v>Expat Czech PX UCITS ETF</v>
      </c>
      <c r="B36" s="386" t="str">
        <f t="shared" si="4"/>
        <v>05-1633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6604</v>
      </c>
    </row>
    <row r="37" spans="1:7" ht="15.75">
      <c r="A37" s="385" t="str">
        <f t="shared" si="3"/>
        <v>Expat Czech PX UCITS ETF</v>
      </c>
      <c r="B37" s="386" t="str">
        <f t="shared" si="4"/>
        <v>05-1633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Czech PX UCITS ETF</v>
      </c>
      <c r="B38" s="386" t="str">
        <f t="shared" si="4"/>
        <v>05-1633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1892227</v>
      </c>
    </row>
    <row r="39" spans="1:7" ht="15.75">
      <c r="A39" s="385" t="str">
        <f t="shared" si="3"/>
        <v>Expat Czech PX UCITS ETF</v>
      </c>
      <c r="B39" s="386" t="str">
        <f t="shared" si="4"/>
        <v>05-1633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1892227</v>
      </c>
    </row>
    <row r="40" spans="1:7" ht="15.75">
      <c r="A40" s="404" t="str">
        <f t="shared" si="3"/>
        <v>Expat Czech PX UCITS ETF</v>
      </c>
      <c r="B40" s="405" t="str">
        <f t="shared" si="4"/>
        <v>05-1633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Czech PX UCITS ETF</v>
      </c>
      <c r="B41" s="405" t="str">
        <f t="shared" si="4"/>
        <v>05-1633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1916713</v>
      </c>
    </row>
    <row r="42" spans="1:7" ht="15.75">
      <c r="A42" s="404" t="str">
        <f t="shared" si="3"/>
        <v>Expat Czech PX UCITS ETF</v>
      </c>
      <c r="B42" s="405" t="str">
        <f t="shared" si="4"/>
        <v>05-1633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Czech PX UCITS ETF</v>
      </c>
      <c r="B43" s="405" t="str">
        <f t="shared" si="4"/>
        <v>05-1633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-287298</v>
      </c>
    </row>
    <row r="44" spans="1:7" ht="15.75">
      <c r="A44" s="404" t="str">
        <f t="shared" si="3"/>
        <v>Expat Czech PX UCITS ETF</v>
      </c>
      <c r="B44" s="405" t="str">
        <f t="shared" si="4"/>
        <v>05-1633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Czech PX UCITS ETF</v>
      </c>
      <c r="B45" s="405" t="str">
        <f t="shared" si="4"/>
        <v>05-1633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Czech PX UCITS ETF</v>
      </c>
      <c r="B46" s="405" t="str">
        <f t="shared" si="4"/>
        <v>05-1633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-287298</v>
      </c>
    </row>
    <row r="47" spans="1:7" ht="15.75">
      <c r="A47" s="404" t="str">
        <f t="shared" si="3"/>
        <v>Expat Czech PX UCITS ETF</v>
      </c>
      <c r="B47" s="405" t="str">
        <f t="shared" si="4"/>
        <v>05-1633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Czech PX UCITS ETF</v>
      </c>
      <c r="B48" s="405" t="str">
        <f t="shared" si="4"/>
        <v>05-1633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2380</v>
      </c>
    </row>
    <row r="49" spans="1:7" ht="15.75">
      <c r="A49" s="404" t="str">
        <f t="shared" si="3"/>
        <v>Expat Czech PX UCITS ETF</v>
      </c>
      <c r="B49" s="405" t="str">
        <f t="shared" si="4"/>
        <v>05-1633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50066</v>
      </c>
    </row>
    <row r="50" spans="1:7" ht="15.75">
      <c r="A50" s="404" t="str">
        <f t="shared" si="3"/>
        <v>Expat Czech PX UCITS ETF</v>
      </c>
      <c r="B50" s="405" t="str">
        <f t="shared" si="4"/>
        <v>05-1633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-47686</v>
      </c>
    </row>
    <row r="51" spans="1:7" ht="15.75">
      <c r="A51" s="404" t="str">
        <f t="shared" si="3"/>
        <v>Expat Czech PX UCITS ETF</v>
      </c>
      <c r="B51" s="405" t="str">
        <f t="shared" si="4"/>
        <v>05-1633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257783</v>
      </c>
    </row>
    <row r="52" spans="1:7" ht="15.75">
      <c r="A52" s="404" t="str">
        <f t="shared" si="3"/>
        <v>Expat Czech PX UCITS ETF</v>
      </c>
      <c r="B52" s="405" t="str">
        <f t="shared" si="4"/>
        <v>05-1633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Czech PX UCITS ETF</v>
      </c>
      <c r="B53" s="405" t="str">
        <f t="shared" si="4"/>
        <v>05-1633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260163</v>
      </c>
    </row>
    <row r="54" spans="1:7" ht="15.75">
      <c r="A54" s="404" t="str">
        <f t="shared" si="3"/>
        <v>Expat Czech PX UCITS ETF</v>
      </c>
      <c r="B54" s="405" t="str">
        <f t="shared" si="4"/>
        <v>05-1633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1889578</v>
      </c>
    </row>
    <row r="55" spans="1:7" ht="15.75">
      <c r="A55" s="404" t="str">
        <f t="shared" si="3"/>
        <v>Expat Czech PX UCITS ETF</v>
      </c>
      <c r="B55" s="405" t="str">
        <f t="shared" si="4"/>
        <v>05-1633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Czech PX UCITS ETF</v>
      </c>
      <c r="B56" s="405" t="str">
        <f t="shared" si="4"/>
        <v>05-1633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Czech PX UCITS ETF</v>
      </c>
      <c r="B57" s="405" t="str">
        <f t="shared" si="4"/>
        <v>05-1633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2649</v>
      </c>
    </row>
    <row r="58" spans="1:7" ht="15.75">
      <c r="A58" s="404" t="str">
        <f t="shared" si="3"/>
        <v>Expat Czech PX UCITS ETF</v>
      </c>
      <c r="B58" s="405" t="str">
        <f t="shared" si="4"/>
        <v>05-1633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682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1967</v>
      </c>
    </row>
    <row r="60" spans="1:7" ht="15.75">
      <c r="A60" s="404" t="str">
        <f aca="true" t="shared" si="6" ref="A60:A81">dfName</f>
        <v>Expat Czech PX UCITS ETF</v>
      </c>
      <c r="B60" s="405" t="str">
        <f aca="true" t="shared" si="7" ref="B60:B81">dfRG</f>
        <v>05-1633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Czech PX UCITS ETF</v>
      </c>
      <c r="B61" s="405" t="str">
        <f t="shared" si="7"/>
        <v>05-1633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Czech PX UCITS ETF</v>
      </c>
      <c r="B62" s="405" t="str">
        <f t="shared" si="7"/>
        <v>05-1633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Czech PX UCITS ETF</v>
      </c>
      <c r="B63" s="405" t="str">
        <f t="shared" si="7"/>
        <v>05-1633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Czech PX UCITS ETF</v>
      </c>
      <c r="B64" s="405" t="str">
        <f t="shared" si="7"/>
        <v>05-1633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Czech PX UCITS ETF</v>
      </c>
      <c r="B65" s="405" t="str">
        <f t="shared" si="7"/>
        <v>05-1633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Czech PX UCITS ETF</v>
      </c>
      <c r="B66" s="405" t="str">
        <f t="shared" si="7"/>
        <v>05-1633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Czech PX UCITS ETF</v>
      </c>
      <c r="B67" s="405" t="str">
        <f t="shared" si="7"/>
        <v>05-1633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Czech PX UCITS ETF</v>
      </c>
      <c r="B68" s="405" t="str">
        <f t="shared" si="7"/>
        <v>05-1633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Czech PX UCITS ETF</v>
      </c>
      <c r="B69" s="405" t="str">
        <f t="shared" si="7"/>
        <v>05-1633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2649</v>
      </c>
    </row>
    <row r="70" spans="1:7" ht="15.75">
      <c r="A70" s="404" t="str">
        <f t="shared" si="6"/>
        <v>Expat Czech PX UCITS ETF</v>
      </c>
      <c r="B70" s="405" t="str">
        <f t="shared" si="7"/>
        <v>05-1633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1892227</v>
      </c>
    </row>
    <row r="71" spans="1:7" ht="15.75">
      <c r="A71" s="422" t="str">
        <f t="shared" si="6"/>
        <v>Expat Czech PX UCITS ETF</v>
      </c>
      <c r="B71" s="423" t="str">
        <f t="shared" si="7"/>
        <v>05-1633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Czech PX UCITS ETF</v>
      </c>
      <c r="B72" s="423" t="str">
        <f t="shared" si="7"/>
        <v>05-1633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Czech PX UCITS ETF</v>
      </c>
      <c r="B73" s="423" t="str">
        <f t="shared" si="7"/>
        <v>05-1633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Czech PX UCITS ETF</v>
      </c>
      <c r="B74" s="423" t="str">
        <f t="shared" si="7"/>
        <v>05-1633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3770</v>
      </c>
    </row>
    <row r="75" spans="1:7" ht="31.5">
      <c r="A75" s="422" t="str">
        <f t="shared" si="6"/>
        <v>Expat Czech PX UCITS ETF</v>
      </c>
      <c r="B75" s="423" t="str">
        <f t="shared" si="7"/>
        <v>05-1633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Czech PX UCITS ETF</v>
      </c>
      <c r="B76" s="423" t="str">
        <f t="shared" si="7"/>
        <v>05-1633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243372</v>
      </c>
    </row>
    <row r="77" spans="1:7" ht="15.75">
      <c r="A77" s="422" t="str">
        <f t="shared" si="6"/>
        <v>Expat Czech PX UCITS ETF</v>
      </c>
      <c r="B77" s="423" t="str">
        <f t="shared" si="7"/>
        <v>05-1633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18678</v>
      </c>
    </row>
    <row r="78" spans="1:7" ht="15.75">
      <c r="A78" s="422" t="str">
        <f t="shared" si="6"/>
        <v>Expat Czech PX UCITS ETF</v>
      </c>
      <c r="B78" s="423" t="str">
        <f t="shared" si="7"/>
        <v>05-1633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265820</v>
      </c>
    </row>
    <row r="79" spans="1:7" ht="15.75">
      <c r="A79" s="422" t="str">
        <f t="shared" si="6"/>
        <v>Expat Czech PX UCITS ETF</v>
      </c>
      <c r="B79" s="423" t="str">
        <f t="shared" si="7"/>
        <v>05-1633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Czech PX UCITS ETF</v>
      </c>
      <c r="B80" s="423" t="str">
        <f t="shared" si="7"/>
        <v>05-1633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Czech PX UCITS ETF</v>
      </c>
      <c r="B81" s="423" t="str">
        <f t="shared" si="7"/>
        <v>05-1633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70433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Czech PX UCITS ETF</v>
      </c>
      <c r="B83" s="423" t="str">
        <f aca="true" t="shared" si="10" ref="B83:B109">dfRG</f>
        <v>05-1633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Czech PX UCITS ETF</v>
      </c>
      <c r="B84" s="423" t="str">
        <f t="shared" si="10"/>
        <v>05-1633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Czech PX UCITS ETF</v>
      </c>
      <c r="B85" s="423" t="str">
        <f t="shared" si="10"/>
        <v>05-1633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70433</v>
      </c>
    </row>
    <row r="86" spans="1:7" ht="15.75">
      <c r="A86" s="422" t="str">
        <f t="shared" si="9"/>
        <v>Expat Czech PX UCITS ETF</v>
      </c>
      <c r="B86" s="423" t="str">
        <f t="shared" si="10"/>
        <v>05-1633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336253</v>
      </c>
    </row>
    <row r="87" spans="1:7" ht="15.75">
      <c r="A87" s="422" t="str">
        <f t="shared" si="9"/>
        <v>Expat Czech PX UCITS ETF</v>
      </c>
      <c r="B87" s="423" t="str">
        <f t="shared" si="10"/>
        <v>05-1633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257783</v>
      </c>
    </row>
    <row r="88" spans="1:7" ht="15.75">
      <c r="A88" s="422" t="str">
        <f t="shared" si="9"/>
        <v>Expat Czech PX UCITS ETF</v>
      </c>
      <c r="B88" s="423" t="str">
        <f t="shared" si="10"/>
        <v>05-1633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Czech PX UCITS ETF</v>
      </c>
      <c r="B89" s="423" t="str">
        <f t="shared" si="10"/>
        <v>05-1633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257783</v>
      </c>
    </row>
    <row r="90" spans="1:7" ht="15.75">
      <c r="A90" s="422" t="str">
        <f t="shared" si="9"/>
        <v>Expat Czech PX UCITS ETF</v>
      </c>
      <c r="B90" s="423" t="str">
        <f t="shared" si="10"/>
        <v>05-1633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594036</v>
      </c>
    </row>
    <row r="91" spans="1:7" ht="15.75">
      <c r="A91" s="433" t="str">
        <f t="shared" si="9"/>
        <v>Expat Czech PX UCITS ETF</v>
      </c>
      <c r="B91" s="434" t="str">
        <f t="shared" si="10"/>
        <v>05-1633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Czech PX UCITS ETF</v>
      </c>
      <c r="B92" s="434" t="str">
        <f t="shared" si="10"/>
        <v>05-1633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Czech PX UCITS ETF</v>
      </c>
      <c r="B93" s="434" t="str">
        <f t="shared" si="10"/>
        <v>05-1633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30285</v>
      </c>
    </row>
    <row r="94" spans="1:7" ht="31.5">
      <c r="A94" s="433" t="str">
        <f t="shared" si="9"/>
        <v>Expat Czech PX UCITS ETF</v>
      </c>
      <c r="B94" s="434" t="str">
        <f t="shared" si="10"/>
        <v>05-1633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1452</v>
      </c>
    </row>
    <row r="95" spans="1:7" ht="31.5">
      <c r="A95" s="433" t="str">
        <f t="shared" si="9"/>
        <v>Expat Czech PX UCITS ETF</v>
      </c>
      <c r="B95" s="434" t="str">
        <f t="shared" si="10"/>
        <v>05-1633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260792</v>
      </c>
    </row>
    <row r="96" spans="1:7" ht="15.75">
      <c r="A96" s="433" t="str">
        <f t="shared" si="9"/>
        <v>Expat Czech PX UCITS ETF</v>
      </c>
      <c r="B96" s="434" t="str">
        <f t="shared" si="10"/>
        <v>05-1633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301507</v>
      </c>
    </row>
    <row r="97" spans="1:7" ht="15.75">
      <c r="A97" s="433" t="str">
        <f t="shared" si="9"/>
        <v>Expat Czech PX UCITS ETF</v>
      </c>
      <c r="B97" s="434" t="str">
        <f t="shared" si="10"/>
        <v>05-1633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Czech PX UCITS ETF</v>
      </c>
      <c r="B98" s="434" t="str">
        <f t="shared" si="10"/>
        <v>05-1633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Czech PX UCITS ETF</v>
      </c>
      <c r="B99" s="434" t="str">
        <f t="shared" si="10"/>
        <v>05-1633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594036</v>
      </c>
    </row>
    <row r="100" spans="1:7" ht="15.75">
      <c r="A100" s="433" t="str">
        <f t="shared" si="9"/>
        <v>Expat Czech PX UCITS ETF</v>
      </c>
      <c r="B100" s="434" t="str">
        <f t="shared" si="10"/>
        <v>05-1633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Czech PX UCITS ETF</v>
      </c>
      <c r="B101" s="434" t="str">
        <f t="shared" si="10"/>
        <v>05-1633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Czech PX UCITS ETF</v>
      </c>
      <c r="B102" s="434" t="str">
        <f t="shared" si="10"/>
        <v>05-1633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594036</v>
      </c>
    </row>
    <row r="103" spans="1:7" ht="15.75">
      <c r="A103" s="433" t="str">
        <f t="shared" si="9"/>
        <v>Expat Czech PX UCITS ETF</v>
      </c>
      <c r="B103" s="434" t="str">
        <f t="shared" si="10"/>
        <v>05-1633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Czech PX UCITS ETF</v>
      </c>
      <c r="B104" s="434" t="str">
        <f t="shared" si="10"/>
        <v>05-1633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Czech PX UCITS ETF</v>
      </c>
      <c r="B105" s="434" t="str">
        <f t="shared" si="10"/>
        <v>05-1633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Czech PX UCITS ETF</v>
      </c>
      <c r="B106" s="434" t="str">
        <f t="shared" si="10"/>
        <v>05-1633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594036</v>
      </c>
    </row>
    <row r="107" spans="1:7" ht="15.75">
      <c r="A107" s="445" t="str">
        <f t="shared" si="9"/>
        <v>Expat Czech PX UCITS ETF</v>
      </c>
      <c r="B107" s="446" t="str">
        <f t="shared" si="10"/>
        <v>05-1633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Czech PX UCITS ETF</v>
      </c>
      <c r="B108" s="446" t="str">
        <f t="shared" si="10"/>
        <v>05-1633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-468451</v>
      </c>
    </row>
    <row r="109" spans="1:7" ht="31.5">
      <c r="A109" s="445" t="str">
        <f t="shared" si="9"/>
        <v>Expat Czech PX UCITS ETF</v>
      </c>
      <c r="B109" s="446" t="str">
        <f t="shared" si="10"/>
        <v>05-1633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Czech PX UCITS ETF</v>
      </c>
      <c r="B110" s="446" t="str">
        <f aca="true" t="shared" si="13" ref="B110:B141">dfRG</f>
        <v>05-1633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Czech PX UCITS ETF</v>
      </c>
      <c r="B111" s="446" t="str">
        <f t="shared" si="13"/>
        <v>05-1633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Czech PX UCITS ETF</v>
      </c>
      <c r="B112" s="446" t="str">
        <f t="shared" si="13"/>
        <v>05-1633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Czech PX UCITS ETF</v>
      </c>
      <c r="B113" s="446" t="str">
        <f t="shared" si="13"/>
        <v>05-1633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-70433</v>
      </c>
    </row>
    <row r="114" spans="1:7" ht="31.5">
      <c r="A114" s="445" t="str">
        <f t="shared" si="12"/>
        <v>Expat Czech PX UCITS ETF</v>
      </c>
      <c r="B114" s="446" t="str">
        <f t="shared" si="13"/>
        <v>05-1633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-538884</v>
      </c>
    </row>
    <row r="115" spans="1:7" ht="15.75">
      <c r="A115" s="445" t="str">
        <f t="shared" si="12"/>
        <v>Expat Czech PX UCITS ETF</v>
      </c>
      <c r="B115" s="446" t="str">
        <f t="shared" si="13"/>
        <v>05-1633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Czech PX UCITS ETF</v>
      </c>
      <c r="B116" s="446" t="str">
        <f t="shared" si="13"/>
        <v>05-1633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511582</v>
      </c>
    </row>
    <row r="117" spans="1:7" ht="31.5">
      <c r="A117" s="445" t="str">
        <f t="shared" si="12"/>
        <v>Expat Czech PX UCITS ETF</v>
      </c>
      <c r="B117" s="446" t="str">
        <f t="shared" si="13"/>
        <v>05-1633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Czech PX UCITS ETF</v>
      </c>
      <c r="B118" s="446" t="str">
        <f t="shared" si="13"/>
        <v>05-1633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-3512</v>
      </c>
    </row>
    <row r="119" spans="1:7" ht="15.75">
      <c r="A119" s="445" t="str">
        <f t="shared" si="12"/>
        <v>Expat Czech PX UCITS ETF</v>
      </c>
      <c r="B119" s="446" t="str">
        <f t="shared" si="13"/>
        <v>05-1633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23746</v>
      </c>
    </row>
    <row r="120" spans="1:7" ht="15.75">
      <c r="A120" s="445" t="str">
        <f t="shared" si="12"/>
        <v>Expat Czech PX UCITS ETF</v>
      </c>
      <c r="B120" s="446" t="str">
        <f t="shared" si="13"/>
        <v>05-1633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-10885</v>
      </c>
    </row>
    <row r="121" spans="1:7" ht="15.75">
      <c r="A121" s="445" t="str">
        <f t="shared" si="12"/>
        <v>Expat Czech PX UCITS ETF</v>
      </c>
      <c r="B121" s="446" t="str">
        <f t="shared" si="13"/>
        <v>05-1633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-3984</v>
      </c>
    </row>
    <row r="122" spans="1:7" ht="15.75">
      <c r="A122" s="445" t="str">
        <f t="shared" si="12"/>
        <v>Expat Czech PX UCITS ETF</v>
      </c>
      <c r="B122" s="446" t="str">
        <f t="shared" si="13"/>
        <v>05-1633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-349</v>
      </c>
    </row>
    <row r="123" spans="1:7" ht="15.75">
      <c r="A123" s="445" t="str">
        <f t="shared" si="12"/>
        <v>Expat Czech PX UCITS ETF</v>
      </c>
      <c r="B123" s="446" t="str">
        <f t="shared" si="13"/>
        <v>05-1633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-6</v>
      </c>
    </row>
    <row r="124" spans="1:7" ht="31.5">
      <c r="A124" s="445" t="str">
        <f t="shared" si="12"/>
        <v>Expat Czech PX UCITS ETF</v>
      </c>
      <c r="B124" s="446" t="str">
        <f t="shared" si="13"/>
        <v>05-1633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516592</v>
      </c>
    </row>
    <row r="125" spans="1:7" ht="15.75">
      <c r="A125" s="445" t="str">
        <f t="shared" si="12"/>
        <v>Expat Czech PX UCITS ETF</v>
      </c>
      <c r="B125" s="446" t="str">
        <f t="shared" si="13"/>
        <v>05-1633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Czech PX UCITS ETF</v>
      </c>
      <c r="B126" s="446" t="str">
        <f t="shared" si="13"/>
        <v>05-1633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Czech PX UCITS ETF</v>
      </c>
      <c r="B127" s="446" t="str">
        <f t="shared" si="13"/>
        <v>05-1633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Czech PX UCITS ETF</v>
      </c>
      <c r="B128" s="446" t="str">
        <f t="shared" si="13"/>
        <v>05-1633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Czech PX UCITS ETF</v>
      </c>
      <c r="B129" s="446" t="str">
        <f t="shared" si="13"/>
        <v>05-1633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Czech PX UCITS ETF</v>
      </c>
      <c r="B130" s="446" t="str">
        <f t="shared" si="13"/>
        <v>05-1633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Czech PX UCITS ETF</v>
      </c>
      <c r="B131" s="446" t="str">
        <f t="shared" si="13"/>
        <v>05-1633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Czech PX UCITS ETF</v>
      </c>
      <c r="B132" s="446" t="str">
        <f t="shared" si="13"/>
        <v>05-1633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-22292</v>
      </c>
    </row>
    <row r="133" spans="1:7" ht="31.5">
      <c r="A133" s="445" t="str">
        <f t="shared" si="12"/>
        <v>Expat Czech PX UCITS ETF</v>
      </c>
      <c r="B133" s="446" t="str">
        <f t="shared" si="13"/>
        <v>05-1633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62956</v>
      </c>
    </row>
    <row r="134" spans="1:7" ht="31.5">
      <c r="A134" s="445" t="str">
        <f t="shared" si="12"/>
        <v>Expat Czech PX UCITS ETF</v>
      </c>
      <c r="B134" s="446" t="str">
        <f t="shared" si="13"/>
        <v>05-1633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40664</v>
      </c>
    </row>
    <row r="135" spans="1:7" ht="15.75">
      <c r="A135" s="445" t="str">
        <f t="shared" si="12"/>
        <v>Expat Czech PX UCITS ETF</v>
      </c>
      <c r="B135" s="446" t="str">
        <f t="shared" si="13"/>
        <v>05-1633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40664</v>
      </c>
    </row>
    <row r="136" spans="1:7" ht="31.5">
      <c r="A136" s="433" t="str">
        <f t="shared" si="12"/>
        <v>Expat Czech PX UCITS ETF</v>
      </c>
      <c r="B136" s="434" t="str">
        <f t="shared" si="13"/>
        <v>05-1633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Czech PX UCITS ETF</v>
      </c>
      <c r="B137" s="434" t="str">
        <f t="shared" si="13"/>
        <v>05-1633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2100246</v>
      </c>
    </row>
    <row r="138" spans="1:7" ht="31.5">
      <c r="A138" s="433" t="str">
        <f t="shared" si="12"/>
        <v>Expat Czech PX UCITS ETF</v>
      </c>
      <c r="B138" s="434" t="str">
        <f t="shared" si="13"/>
        <v>05-1633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Czech PX UCITS ETF</v>
      </c>
      <c r="B139" s="434" t="str">
        <f t="shared" si="13"/>
        <v>05-1633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Czech PX UCITS ETF</v>
      </c>
      <c r="B140" s="434" t="str">
        <f t="shared" si="13"/>
        <v>05-1633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Czech PX UCITS ETF</v>
      </c>
      <c r="B141" s="434" t="str">
        <f t="shared" si="13"/>
        <v>05-1633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2100246</v>
      </c>
    </row>
    <row r="142" spans="1:7" ht="31.5">
      <c r="A142" s="433" t="str">
        <f aca="true" t="shared" si="15" ref="A142:A155">dfName</f>
        <v>Expat Czech PX UCITS ETF</v>
      </c>
      <c r="B142" s="434" t="str">
        <f aca="true" t="shared" si="16" ref="B142:B155">dfRG</f>
        <v>05-1633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-468451</v>
      </c>
    </row>
    <row r="143" spans="1:7" ht="31.5">
      <c r="A143" s="433" t="str">
        <f t="shared" si="15"/>
        <v>Expat Czech PX UCITS ETF</v>
      </c>
      <c r="B143" s="434" t="str">
        <f t="shared" si="16"/>
        <v>05-1633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53473</v>
      </c>
    </row>
    <row r="144" spans="1:7" ht="31.5">
      <c r="A144" s="433" t="str">
        <f t="shared" si="15"/>
        <v>Expat Czech PX UCITS ETF</v>
      </c>
      <c r="B144" s="434" t="str">
        <f t="shared" si="16"/>
        <v>05-1633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-521924</v>
      </c>
    </row>
    <row r="145" spans="1:7" ht="31.5">
      <c r="A145" s="433" t="str">
        <f t="shared" si="15"/>
        <v>Expat Czech PX UCITS ETF</v>
      </c>
      <c r="B145" s="434" t="str">
        <f t="shared" si="16"/>
        <v>05-1633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257783</v>
      </c>
    </row>
    <row r="146" spans="1:7" ht="31.5">
      <c r="A146" s="433" t="str">
        <f t="shared" si="15"/>
        <v>Expat Czech PX UCITS ETF</v>
      </c>
      <c r="B146" s="434" t="str">
        <f t="shared" si="16"/>
        <v>05-1633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Czech PX UCITS ETF</v>
      </c>
      <c r="B147" s="434" t="str">
        <f t="shared" si="16"/>
        <v>05-1633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Czech PX UCITS ETF</v>
      </c>
      <c r="B148" s="434" t="str">
        <f t="shared" si="16"/>
        <v>05-1633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Czech PX UCITS ETF</v>
      </c>
      <c r="B149" s="434" t="str">
        <f t="shared" si="16"/>
        <v>05-1633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Czech PX UCITS ETF</v>
      </c>
      <c r="B150" s="434" t="str">
        <f t="shared" si="16"/>
        <v>05-1633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Czech PX UCITS ETF</v>
      </c>
      <c r="B151" s="434" t="str">
        <f t="shared" si="16"/>
        <v>05-1633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Czech PX UCITS ETF</v>
      </c>
      <c r="B152" s="434" t="str">
        <f t="shared" si="16"/>
        <v>05-1633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Czech PX UCITS ETF</v>
      </c>
      <c r="B153" s="434" t="str">
        <f t="shared" si="16"/>
        <v>05-1633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Czech PX UCITS ETF</v>
      </c>
      <c r="B154" s="434" t="str">
        <f t="shared" si="16"/>
        <v>05-1633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Czech PX UCITS ETF</v>
      </c>
      <c r="B155" s="434" t="str">
        <f t="shared" si="16"/>
        <v>05-1633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Expat Czech PX UCITS ETF</v>
      </c>
      <c r="B157" s="434" t="str">
        <f aca="true" t="shared" si="19" ref="B157:B199">dfRG</f>
        <v>05-1633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1889578</v>
      </c>
    </row>
    <row r="158" spans="1:7" ht="31.5">
      <c r="A158" s="433" t="str">
        <f t="shared" si="18"/>
        <v>Expat Czech PX UCITS ETF</v>
      </c>
      <c r="B158" s="434" t="str">
        <f t="shared" si="19"/>
        <v>05-1633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Czech PX UCITS ETF</v>
      </c>
      <c r="B159" s="434" t="str">
        <f t="shared" si="19"/>
        <v>05-1633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1889578</v>
      </c>
    </row>
    <row r="160" spans="1:7" ht="15.75">
      <c r="A160" s="474" t="str">
        <f t="shared" si="18"/>
        <v>Expat Czech PX UCITS ETF</v>
      </c>
      <c r="B160" s="475" t="str">
        <f t="shared" si="19"/>
        <v>05-1633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Czech PX UCITS ETF</v>
      </c>
      <c r="B161" s="475" t="str">
        <f t="shared" si="19"/>
        <v>05-1633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4">
        <f>'5-DI'!D12</f>
        <v>1220000</v>
      </c>
    </row>
    <row r="162" spans="1:7" ht="15.75">
      <c r="A162" s="474" t="str">
        <f t="shared" si="18"/>
        <v>Expat Czech PX UCITS ETF</v>
      </c>
      <c r="B162" s="475" t="str">
        <f t="shared" si="19"/>
        <v>05-1633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4">
        <f>'5-DI'!D13</f>
        <v>880000</v>
      </c>
    </row>
    <row r="163" spans="1:7" ht="15.75">
      <c r="A163" s="474" t="str">
        <f t="shared" si="18"/>
        <v>Expat Czech PX UCITS ETF</v>
      </c>
      <c r="B163" s="475" t="str">
        <f t="shared" si="19"/>
        <v>05-1633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4">
        <f>'5-DI'!D14</f>
        <v>30000</v>
      </c>
    </row>
    <row r="164" spans="1:7" ht="31.5">
      <c r="A164" s="474" t="str">
        <f t="shared" si="18"/>
        <v>Expat Czech PX UCITS ETF</v>
      </c>
      <c r="B164" s="475" t="str">
        <f t="shared" si="19"/>
        <v>05-1633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5">
        <f>'5-DI'!D15</f>
        <v>53474.35</v>
      </c>
    </row>
    <row r="165" spans="1:7" ht="15.75">
      <c r="A165" s="474" t="str">
        <f t="shared" si="18"/>
        <v>Expat Czech PX UCITS ETF</v>
      </c>
      <c r="B165" s="475" t="str">
        <f t="shared" si="19"/>
        <v>05-1633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4">
        <f>'5-DI'!D16</f>
        <v>370000</v>
      </c>
    </row>
    <row r="166" spans="1:7" ht="31.5">
      <c r="A166" s="474" t="str">
        <f t="shared" si="18"/>
        <v>Expat Czech PX UCITS ETF</v>
      </c>
      <c r="B166" s="475" t="str">
        <f t="shared" si="19"/>
        <v>05-1633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5">
        <f>'5-DI'!D17</f>
        <v>723590.6</v>
      </c>
    </row>
    <row r="167" spans="1:7" ht="31.5">
      <c r="A167" s="474" t="str">
        <f t="shared" si="18"/>
        <v>Expat Czech PX UCITS ETF</v>
      </c>
      <c r="B167" s="475" t="str">
        <f t="shared" si="19"/>
        <v>05-1633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4">
        <f>'5-DI'!D18</f>
        <v>0.8802</v>
      </c>
    </row>
    <row r="168" spans="1:7" ht="31.5">
      <c r="A168" s="474" t="str">
        <f t="shared" si="18"/>
        <v>Expat Czech PX UCITS ETF</v>
      </c>
      <c r="B168" s="475" t="str">
        <f t="shared" si="19"/>
        <v>05-1633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4">
        <f>'5-DI'!D19</f>
        <v>0.9858</v>
      </c>
    </row>
    <row r="169" spans="1:7" ht="15.75">
      <c r="A169" s="474" t="str">
        <f t="shared" si="18"/>
        <v>Expat Czech PX UCITS ETF</v>
      </c>
      <c r="B169" s="475" t="str">
        <f t="shared" si="19"/>
        <v>05-1633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6">
        <f>'5-DI'!D21</f>
        <v>11124</v>
      </c>
    </row>
    <row r="170" spans="1:7" ht="15.75">
      <c r="A170" s="474" t="str">
        <f t="shared" si="18"/>
        <v>Expat Czech PX UCITS ETF</v>
      </c>
      <c r="B170" s="475" t="str">
        <f t="shared" si="19"/>
        <v>05-1633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6">
        <f>'5-DI'!D22</f>
        <v>6428</v>
      </c>
    </row>
    <row r="171" spans="1:7" ht="15.75">
      <c r="A171" s="474" t="str">
        <f t="shared" si="18"/>
        <v>Expat Czech PX UCITS ETF</v>
      </c>
      <c r="B171" s="475" t="str">
        <f t="shared" si="19"/>
        <v>05-1633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6">
        <f>'5-DI'!D23</f>
        <v>909</v>
      </c>
    </row>
    <row r="172" spans="1:7" ht="15.75">
      <c r="A172" s="474" t="str">
        <f t="shared" si="18"/>
        <v>Expat Czech PX UCITS ETF</v>
      </c>
      <c r="B172" s="475" t="str">
        <f t="shared" si="19"/>
        <v>05-1633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7">
        <f>'5-DI'!D24</f>
        <v>0.12</v>
      </c>
    </row>
    <row r="173" spans="1:7" ht="15.75">
      <c r="A173" s="474" t="str">
        <f t="shared" si="18"/>
        <v>Expat Czech PX UCITS ETF</v>
      </c>
      <c r="B173" s="475" t="str">
        <f t="shared" si="19"/>
        <v>05-1633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7">
        <f>'5-DI'!D25</f>
        <v>-0.0086</v>
      </c>
    </row>
    <row r="174" spans="1:7" ht="15.75">
      <c r="A174" s="474" t="str">
        <f t="shared" si="18"/>
        <v>Expat Czech PX UCITS ETF</v>
      </c>
      <c r="B174" s="475" t="str">
        <f t="shared" si="19"/>
        <v>05-1633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7">
        <f>'5-DI'!D26</f>
        <v>0.2648</v>
      </c>
    </row>
    <row r="175" spans="1:7" ht="15.75">
      <c r="A175" s="474" t="str">
        <f t="shared" si="18"/>
        <v>Expat Czech PX UCITS ETF</v>
      </c>
      <c r="B175" s="475" t="str">
        <f t="shared" si="19"/>
        <v>05-1633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7">
        <f>'5-DI'!D27</f>
        <v>0.1581</v>
      </c>
    </row>
    <row r="176" spans="1:7" ht="31.5">
      <c r="A176" s="445" t="str">
        <f t="shared" si="18"/>
        <v>Expat Czech PX UCITS ETF</v>
      </c>
      <c r="B176" s="446" t="str">
        <f t="shared" si="19"/>
        <v>05-1633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Expat Czech PX UCITS ETF</v>
      </c>
      <c r="B177" s="446" t="str">
        <f t="shared" si="19"/>
        <v>05-1633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Expat Czech PX UCITS ETF</v>
      </c>
      <c r="B178" s="446" t="str">
        <f t="shared" si="19"/>
        <v>05-1633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Expat Czech PX UCITS ETF</v>
      </c>
      <c r="B179" s="446" t="str">
        <f t="shared" si="19"/>
        <v>05-1633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Expat Czech PX UCITS ETF</v>
      </c>
      <c r="B180" s="446" t="str">
        <f t="shared" si="19"/>
        <v>05-1633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Expat Czech PX UCITS ETF</v>
      </c>
      <c r="B181" s="446" t="str">
        <f t="shared" si="19"/>
        <v>05-1633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Expat Czech PX UCITS ETF</v>
      </c>
      <c r="B182" s="446" t="str">
        <f t="shared" si="19"/>
        <v>05-1633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Expat Czech PX UCITS ETF</v>
      </c>
      <c r="B183" s="466" t="str">
        <f t="shared" si="19"/>
        <v>05-1633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Expat Czech PX UCITS ETF</v>
      </c>
      <c r="B184" s="466" t="str">
        <f t="shared" si="19"/>
        <v>05-1633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Expat Czech PX UCITS ETF</v>
      </c>
      <c r="B185" s="466" t="str">
        <f t="shared" si="19"/>
        <v>05-1633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Expat Czech PX UCITS ETF</v>
      </c>
      <c r="B186" s="466" t="str">
        <f t="shared" si="19"/>
        <v>05-1633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6604</v>
      </c>
    </row>
    <row r="187" spans="1:7" ht="15.75">
      <c r="A187" s="465" t="str">
        <f t="shared" si="18"/>
        <v>Expat Czech PX UCITS ETF</v>
      </c>
      <c r="B187" s="466" t="str">
        <f t="shared" si="19"/>
        <v>05-1633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Expat Czech PX UCITS ETF</v>
      </c>
      <c r="B188" s="466" t="str">
        <f t="shared" si="19"/>
        <v>05-1633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Expat Czech PX UCITS ETF</v>
      </c>
      <c r="B189" s="466" t="str">
        <f t="shared" si="19"/>
        <v>05-1633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Expat Czech PX UCITS ETF</v>
      </c>
      <c r="B190" s="466" t="str">
        <f t="shared" si="19"/>
        <v>05-1633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Expat Czech PX UCITS ETF</v>
      </c>
      <c r="B191" s="466" t="str">
        <f t="shared" si="19"/>
        <v>05-1633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Expat Czech PX UCITS ETF</v>
      </c>
      <c r="B192" s="466" t="str">
        <f t="shared" si="19"/>
        <v>05-1633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Expat Czech PX UCITS ETF</v>
      </c>
      <c r="B193" s="466" t="str">
        <f t="shared" si="19"/>
        <v>05-1633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Expat Czech PX UCITS ETF</v>
      </c>
      <c r="B194" s="466" t="str">
        <f t="shared" si="19"/>
        <v>05-1633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Expat Czech PX UCITS ETF</v>
      </c>
      <c r="B195" s="466" t="str">
        <f t="shared" si="19"/>
        <v>05-1633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Expat Czech PX UCITS ETF</v>
      </c>
      <c r="B196" s="466" t="str">
        <f t="shared" si="19"/>
        <v>05-1633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6604</v>
      </c>
    </row>
    <row r="197" spans="1:7" ht="15.75">
      <c r="A197" s="474" t="str">
        <f t="shared" si="18"/>
        <v>Expat Czech PX UCITS ETF</v>
      </c>
      <c r="B197" s="475" t="str">
        <f t="shared" si="19"/>
        <v>05-1633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Expat Czech PX UCITS ETF</v>
      </c>
      <c r="B198" s="475" t="str">
        <f t="shared" si="19"/>
        <v>05-1633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Expat Czech PX UCITS ETF</v>
      </c>
      <c r="B199" s="475" t="str">
        <f t="shared" si="19"/>
        <v>05-1633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2649</v>
      </c>
    </row>
    <row r="200" spans="1:7" ht="15.75">
      <c r="A200" s="474" t="str">
        <f aca="true" t="shared" si="21" ref="A200:A212">dfName</f>
        <v>Expat Czech PX UCITS ETF</v>
      </c>
      <c r="B200" s="475" t="str">
        <f aca="true" t="shared" si="22" ref="B200:B212">dfRG</f>
        <v>05-1633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682</v>
      </c>
    </row>
    <row r="201" spans="1:7" ht="15.75">
      <c r="A201" s="474" t="str">
        <f t="shared" si="21"/>
        <v>Expat Czech PX UCITS ETF</v>
      </c>
      <c r="B201" s="475" t="str">
        <f t="shared" si="22"/>
        <v>05-1633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1967</v>
      </c>
    </row>
    <row r="202" spans="1:7" ht="15.75">
      <c r="A202" s="474" t="str">
        <f t="shared" si="21"/>
        <v>Expat Czech PX UCITS ETF</v>
      </c>
      <c r="B202" s="475" t="str">
        <f t="shared" si="22"/>
        <v>05-1633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Expat Czech PX UCITS ETF</v>
      </c>
      <c r="B203" s="475" t="str">
        <f t="shared" si="22"/>
        <v>05-1633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Expat Czech PX UCITS ETF</v>
      </c>
      <c r="B204" s="475" t="str">
        <f t="shared" si="22"/>
        <v>05-1633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Expat Czech PX UCITS ETF</v>
      </c>
      <c r="B205" s="475" t="str">
        <f t="shared" si="22"/>
        <v>05-1633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Expat Czech PX UCITS ETF</v>
      </c>
      <c r="B206" s="475" t="str">
        <f t="shared" si="22"/>
        <v>05-1633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Expat Czech PX UCITS ETF</v>
      </c>
      <c r="B207" s="475" t="str">
        <f t="shared" si="22"/>
        <v>05-1633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Expat Czech PX UCITS ETF</v>
      </c>
      <c r="B208" s="475" t="str">
        <f t="shared" si="22"/>
        <v>05-1633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Expat Czech PX UCITS ETF</v>
      </c>
      <c r="B209" s="475" t="str">
        <f t="shared" si="22"/>
        <v>05-1633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Expat Czech PX UCITS ETF</v>
      </c>
      <c r="B210" s="475" t="str">
        <f t="shared" si="22"/>
        <v>05-1633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Expat Czech PX UCITS ETF</v>
      </c>
      <c r="B211" s="475" t="str">
        <f t="shared" si="22"/>
        <v>05-1633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Expat Czech PX UCITS ETF</v>
      </c>
      <c r="B212" s="484" t="str">
        <f t="shared" si="22"/>
        <v>05-1633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2649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CZECH PX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1916713</v>
      </c>
      <c r="H11" s="251">
        <v>2386113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50719-338017</f>
        <v>-287298</v>
      </c>
      <c r="H13" s="231">
        <f>-332816+44569</f>
        <v>-288247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-287298</v>
      </c>
      <c r="H16" s="252">
        <f>SUM(H13:H15)</f>
        <v>-288247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2380</v>
      </c>
      <c r="H18" s="244">
        <f>SUM(H19:H20)</f>
        <v>2305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f>49991+75</f>
        <v>50066</v>
      </c>
      <c r="H19" s="231">
        <v>49991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-47686</v>
      </c>
      <c r="H20" s="231">
        <v>-47686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f>-1090656+1351448-70433-3770-569-242803-18678+30285+1453+24+301482</f>
        <v>257783</v>
      </c>
      <c r="H21" s="231">
        <f>2765939-2728688-27045-56236-10445-625445-29232+101923+458+608846</f>
        <v>75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40664</v>
      </c>
      <c r="D22" s="231">
        <v>62956</v>
      </c>
      <c r="E22" s="286" t="s">
        <v>990</v>
      </c>
      <c r="F22" s="230" t="s">
        <v>991</v>
      </c>
      <c r="G22" s="231"/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260163</v>
      </c>
      <c r="H23" s="252">
        <f>H19+H21+H20+H22</f>
        <v>2380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1889578</v>
      </c>
      <c r="H24" s="252">
        <f>H11+H16+H23</f>
        <v>2100246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40664</v>
      </c>
      <c r="D25" s="252">
        <f>SUM(D21:D24)</f>
        <v>62956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1844959</v>
      </c>
      <c r="D27" s="244">
        <f>SUM(D28:D31)</f>
        <v>2039642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1844959</v>
      </c>
      <c r="D28" s="231">
        <v>2039642</v>
      </c>
      <c r="E28" s="125" t="s">
        <v>125</v>
      </c>
      <c r="F28" s="262" t="s">
        <v>208</v>
      </c>
      <c r="G28" s="244">
        <f>SUM(G29:G31)</f>
        <v>2649</v>
      </c>
      <c r="H28" s="244">
        <f>SUM(H29:H31)</f>
        <v>2352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682</v>
      </c>
      <c r="H29" s="258">
        <v>625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1967</v>
      </c>
      <c r="H30" s="258">
        <v>1727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1844959</v>
      </c>
      <c r="D37" s="243">
        <f>SUM(D32:D36)+D27</f>
        <v>2039642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2649</v>
      </c>
      <c r="H40" s="259">
        <f>SUM(H32:H39)+H28+H27</f>
        <v>2352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6604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6604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1892227</v>
      </c>
      <c r="D45" s="259">
        <f>D25+D37+D43+D44</f>
        <v>2102598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1892227</v>
      </c>
      <c r="D47" s="608">
        <f>D18+D45</f>
        <v>2102598</v>
      </c>
      <c r="E47" s="264" t="s">
        <v>35</v>
      </c>
      <c r="F47" s="223" t="s">
        <v>221</v>
      </c>
      <c r="G47" s="609">
        <f>G24+G40</f>
        <v>1892227</v>
      </c>
      <c r="H47" s="609">
        <f>H24+H40</f>
        <v>2102598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9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CZECH PX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0">
        <f>ReportedCompletionDate</f>
        <v>44392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30285</v>
      </c>
      <c r="H12" s="245">
        <v>11582</v>
      </c>
      <c r="I12" s="132"/>
    </row>
    <row r="13" spans="1:9" s="124" customFormat="1" ht="31.5">
      <c r="A13" s="136" t="s">
        <v>936</v>
      </c>
      <c r="B13" s="372" t="s">
        <v>795</v>
      </c>
      <c r="C13" s="245">
        <v>3770</v>
      </c>
      <c r="D13" s="245"/>
      <c r="E13" s="136" t="s">
        <v>939</v>
      </c>
      <c r="F13" s="372" t="s">
        <v>812</v>
      </c>
      <c r="G13" s="245">
        <v>1452</v>
      </c>
      <c r="H13" s="245"/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173946</v>
      </c>
      <c r="E14" s="136" t="s">
        <v>940</v>
      </c>
      <c r="F14" s="372" t="s">
        <v>813</v>
      </c>
      <c r="G14" s="245">
        <f>-1090656+1351448</f>
        <v>260792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f>569+242803</f>
        <v>243372</v>
      </c>
      <c r="D15" s="245">
        <f>9674+310651</f>
        <v>320325</v>
      </c>
      <c r="E15" s="136" t="s">
        <v>941</v>
      </c>
      <c r="F15" s="372" t="s">
        <v>814</v>
      </c>
      <c r="G15" s="245">
        <f>24+301483</f>
        <v>301507</v>
      </c>
      <c r="H15" s="245">
        <f>172+258596</f>
        <v>258768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18678</v>
      </c>
      <c r="D16" s="245">
        <v>14996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265820</v>
      </c>
      <c r="D18" s="248">
        <f>SUM(D12:D16)</f>
        <v>509267</v>
      </c>
      <c r="E18" s="138" t="s">
        <v>20</v>
      </c>
      <c r="F18" s="373" t="s">
        <v>817</v>
      </c>
      <c r="G18" s="248">
        <f>SUM(G12:G17)</f>
        <v>594036</v>
      </c>
      <c r="H18" s="248">
        <f>SUM(H12:H17)</f>
        <v>270350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70433</v>
      </c>
      <c r="D21" s="245">
        <v>1042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70433</v>
      </c>
      <c r="D25" s="248">
        <f>SUM(D20:D24)</f>
        <v>1042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336253</v>
      </c>
      <c r="D26" s="248">
        <f>D18+D25</f>
        <v>510309</v>
      </c>
      <c r="E26" s="250" t="s">
        <v>40</v>
      </c>
      <c r="F26" s="373" t="s">
        <v>819</v>
      </c>
      <c r="G26" s="248">
        <f>G18+G25</f>
        <v>594036</v>
      </c>
      <c r="H26" s="248">
        <f>H18+H25</f>
        <v>270350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257783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239959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257783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239959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594036</v>
      </c>
      <c r="D30" s="248">
        <f>D26+D28+D29</f>
        <v>510309</v>
      </c>
      <c r="E30" s="250" t="s">
        <v>827</v>
      </c>
      <c r="F30" s="373" t="s">
        <v>822</v>
      </c>
      <c r="G30" s="248">
        <f>G26+G29</f>
        <v>594036</v>
      </c>
      <c r="H30" s="248">
        <f>H26+H29</f>
        <v>510309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6" sqref="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CZECH PX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44392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f>35349+18124</f>
        <v>53473</v>
      </c>
      <c r="D13" s="523">
        <f>-35510-486414</f>
        <v>-521924</v>
      </c>
      <c r="E13" s="524">
        <f>SUM(C13:D13)</f>
        <v>-468451</v>
      </c>
      <c r="F13" s="523">
        <v>1168485</v>
      </c>
      <c r="G13" s="523"/>
      <c r="H13" s="524">
        <f>SUM(F13:G13)</f>
        <v>1168485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-70433</v>
      </c>
      <c r="E18" s="524">
        <f t="shared" si="0"/>
        <v>-70433</v>
      </c>
      <c r="F18" s="523"/>
      <c r="G18" s="523">
        <v>-1042</v>
      </c>
      <c r="H18" s="524">
        <f t="shared" si="1"/>
        <v>-1042</v>
      </c>
    </row>
    <row r="19" spans="1:8" ht="21" customHeight="1">
      <c r="A19" s="520" t="s">
        <v>985</v>
      </c>
      <c r="B19" s="241" t="s">
        <v>836</v>
      </c>
      <c r="C19" s="527">
        <f>SUM(C13:C14,C16:C18)</f>
        <v>53473</v>
      </c>
      <c r="D19" s="527">
        <f>SUM(D13:D14,D16:D18)</f>
        <v>-592357</v>
      </c>
      <c r="E19" s="524">
        <f t="shared" si="0"/>
        <v>-538884</v>
      </c>
      <c r="F19" s="527">
        <f>SUM(F13:F14,F16:F18)</f>
        <v>1168485</v>
      </c>
      <c r="G19" s="527">
        <f>SUM(G13:G14,G16:G18)</f>
        <v>-1042</v>
      </c>
      <c r="H19" s="524">
        <f t="shared" si="1"/>
        <v>1167443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f>642116+1452</f>
        <v>643568</v>
      </c>
      <c r="D21" s="523">
        <v>-131986</v>
      </c>
      <c r="E21" s="524">
        <f>SUM(C21:D21)</f>
        <v>511582</v>
      </c>
      <c r="F21" s="523"/>
      <c r="G21" s="523">
        <v>-1200066</v>
      </c>
      <c r="H21" s="524">
        <f>SUM(F21:G21)</f>
        <v>-1200066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-111-3401</f>
        <v>-3512</v>
      </c>
      <c r="E23" s="524">
        <f t="shared" si="2"/>
        <v>-3512</v>
      </c>
      <c r="F23" s="523">
        <v>78</v>
      </c>
      <c r="G23" s="523">
        <f>-6212-204</f>
        <v>-6416</v>
      </c>
      <c r="H23" s="524">
        <f t="shared" si="3"/>
        <v>-6338</v>
      </c>
    </row>
    <row r="24" spans="1:8" ht="12.75">
      <c r="A24" s="522" t="s">
        <v>961</v>
      </c>
      <c r="B24" s="95" t="s">
        <v>840</v>
      </c>
      <c r="C24" s="523">
        <v>23746</v>
      </c>
      <c r="D24" s="523"/>
      <c r="E24" s="524">
        <f t="shared" si="2"/>
        <v>23746</v>
      </c>
      <c r="F24" s="523">
        <v>8057</v>
      </c>
      <c r="G24" s="523"/>
      <c r="H24" s="524">
        <f t="shared" si="3"/>
        <v>8057</v>
      </c>
    </row>
    <row r="25" spans="1:8" ht="12.75">
      <c r="A25" s="530" t="s">
        <v>962</v>
      </c>
      <c r="B25" s="95" t="s">
        <v>841</v>
      </c>
      <c r="C25" s="523"/>
      <c r="D25" s="523">
        <v>-10885</v>
      </c>
      <c r="E25" s="524">
        <f t="shared" si="2"/>
        <v>-10885</v>
      </c>
      <c r="F25" s="523"/>
      <c r="G25" s="523">
        <v>-5061</v>
      </c>
      <c r="H25" s="524">
        <f t="shared" si="3"/>
        <v>-5061</v>
      </c>
    </row>
    <row r="26" spans="1:8" ht="12.75">
      <c r="A26" s="530" t="s">
        <v>963</v>
      </c>
      <c r="B26" s="95" t="s">
        <v>842</v>
      </c>
      <c r="C26" s="523"/>
      <c r="D26" s="523">
        <f>-3316-668</f>
        <v>-3984</v>
      </c>
      <c r="E26" s="524">
        <f t="shared" si="2"/>
        <v>-3984</v>
      </c>
      <c r="F26" s="523"/>
      <c r="G26" s="523">
        <v>-2342</v>
      </c>
      <c r="H26" s="524">
        <f t="shared" si="3"/>
        <v>-2342</v>
      </c>
    </row>
    <row r="27" spans="1:8" ht="12.75">
      <c r="A27" s="526" t="s">
        <v>964</v>
      </c>
      <c r="B27" s="95" t="s">
        <v>843</v>
      </c>
      <c r="C27" s="523"/>
      <c r="D27" s="523">
        <f>-4-345</f>
        <v>-349</v>
      </c>
      <c r="E27" s="524">
        <f t="shared" si="2"/>
        <v>-349</v>
      </c>
      <c r="F27" s="523">
        <v>13</v>
      </c>
      <c r="G27" s="523">
        <f>-101-9443</f>
        <v>-9544</v>
      </c>
      <c r="H27" s="524">
        <f t="shared" si="3"/>
        <v>-9531</v>
      </c>
    </row>
    <row r="28" spans="1:8" ht="12.75">
      <c r="A28" s="522" t="s">
        <v>965</v>
      </c>
      <c r="B28" s="95" t="s">
        <v>844</v>
      </c>
      <c r="C28" s="523"/>
      <c r="D28" s="523">
        <v>-6</v>
      </c>
      <c r="E28" s="524">
        <f t="shared" si="2"/>
        <v>-6</v>
      </c>
      <c r="F28" s="523"/>
      <c r="G28" s="523">
        <v>-57</v>
      </c>
      <c r="H28" s="524">
        <f t="shared" si="3"/>
        <v>-57</v>
      </c>
    </row>
    <row r="29" spans="1:8" ht="21" customHeight="1">
      <c r="A29" s="520" t="s">
        <v>115</v>
      </c>
      <c r="B29" s="241" t="s">
        <v>845</v>
      </c>
      <c r="C29" s="527">
        <f>SUM(C21:C28)</f>
        <v>667314</v>
      </c>
      <c r="D29" s="527">
        <f>SUM(D21:D28)</f>
        <v>-150722</v>
      </c>
      <c r="E29" s="524">
        <f t="shared" si="2"/>
        <v>516592</v>
      </c>
      <c r="F29" s="527">
        <f>SUM(F21:F28)</f>
        <v>8148</v>
      </c>
      <c r="G29" s="527">
        <f>SUM(G21:G28)</f>
        <v>-1223486</v>
      </c>
      <c r="H29" s="524">
        <f t="shared" si="3"/>
        <v>-1215338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720787</v>
      </c>
      <c r="D37" s="527">
        <f t="shared" si="5"/>
        <v>-743079</v>
      </c>
      <c r="E37" s="527">
        <f t="shared" si="5"/>
        <v>-22292</v>
      </c>
      <c r="F37" s="527">
        <f t="shared" si="5"/>
        <v>1176633</v>
      </c>
      <c r="G37" s="527">
        <f t="shared" si="5"/>
        <v>-1224528</v>
      </c>
      <c r="H37" s="527">
        <f t="shared" si="5"/>
        <v>-47895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62956</v>
      </c>
      <c r="F38" s="527"/>
      <c r="G38" s="527"/>
      <c r="H38" s="533">
        <v>156426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40664</v>
      </c>
      <c r="F39" s="527"/>
      <c r="G39" s="527"/>
      <c r="H39" s="527">
        <f>SUM(H37:H38)</f>
        <v>108531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40664</v>
      </c>
      <c r="F40" s="524"/>
      <c r="G40" s="524"/>
      <c r="H40" s="523">
        <v>108531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8" sqref="C28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CZECH PX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2" t="s">
        <v>42</v>
      </c>
      <c r="E9" s="653"/>
      <c r="F9" s="653"/>
      <c r="G9" s="652" t="s">
        <v>43</v>
      </c>
      <c r="H9" s="660"/>
      <c r="I9" s="654" t="s">
        <v>44</v>
      </c>
      <c r="J9" s="105"/>
    </row>
    <row r="10" spans="1:10" ht="30.75" customHeight="1">
      <c r="A10" s="659"/>
      <c r="B10" s="659" t="s">
        <v>163</v>
      </c>
      <c r="C10" s="661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9"/>
      <c r="J10" s="105"/>
    </row>
    <row r="11" spans="1:10" ht="30.75" customHeight="1">
      <c r="A11" s="655"/>
      <c r="B11" s="655"/>
      <c r="C11" s="655"/>
      <c r="D11" s="658"/>
      <c r="E11" s="655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2386113</v>
      </c>
      <c r="D14" s="610">
        <f>'1-SB'!H13</f>
        <v>-288247</v>
      </c>
      <c r="E14" s="610">
        <f>'1-SB'!H14</f>
        <v>0</v>
      </c>
      <c r="F14" s="610">
        <f>'1-SB'!H15</f>
        <v>0</v>
      </c>
      <c r="G14" s="610">
        <f>'1-SB'!H19+'1-SB'!H21</f>
        <v>50066</v>
      </c>
      <c r="H14" s="610">
        <f>'1-SB'!H20+'1-SB'!H22</f>
        <v>-47686</v>
      </c>
      <c r="I14" s="610">
        <f aca="true" t="shared" si="0" ref="I14:I36">SUM(C14:H14)</f>
        <v>2100246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2386113</v>
      </c>
      <c r="D18" s="611">
        <f t="shared" si="2"/>
        <v>-288247</v>
      </c>
      <c r="E18" s="611">
        <f>E14+E15</f>
        <v>0</v>
      </c>
      <c r="F18" s="611">
        <f t="shared" si="2"/>
        <v>0</v>
      </c>
      <c r="G18" s="611">
        <f t="shared" si="2"/>
        <v>50066</v>
      </c>
      <c r="H18" s="611">
        <f t="shared" si="2"/>
        <v>-47686</v>
      </c>
      <c r="I18" s="610">
        <f t="shared" si="0"/>
        <v>2100246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-469400</v>
      </c>
      <c r="D19" s="611">
        <f t="shared" si="3"/>
        <v>949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-468451</v>
      </c>
      <c r="J19" s="105"/>
    </row>
    <row r="20" spans="1:10" ht="15">
      <c r="A20" s="205" t="s">
        <v>225</v>
      </c>
      <c r="B20" s="82" t="s">
        <v>863</v>
      </c>
      <c r="C20" s="236">
        <v>58674</v>
      </c>
      <c r="D20" s="236">
        <v>-5201</v>
      </c>
      <c r="E20" s="236"/>
      <c r="F20" s="236"/>
      <c r="G20" s="236"/>
      <c r="H20" s="236"/>
      <c r="I20" s="610">
        <f t="shared" si="0"/>
        <v>53473</v>
      </c>
      <c r="J20" s="105"/>
    </row>
    <row r="21" spans="1:10" ht="15">
      <c r="A21" s="205" t="s">
        <v>226</v>
      </c>
      <c r="B21" s="82" t="s">
        <v>864</v>
      </c>
      <c r="C21" s="236">
        <v>-528074</v>
      </c>
      <c r="D21" s="236">
        <v>6150</v>
      </c>
      <c r="E21" s="236"/>
      <c r="F21" s="236"/>
      <c r="G21" s="236"/>
      <c r="H21" s="236"/>
      <c r="I21" s="610">
        <f t="shared" si="0"/>
        <v>-521924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257783</v>
      </c>
      <c r="H22" s="611">
        <f>'1-SB'!G22</f>
        <v>0</v>
      </c>
      <c r="I22" s="610">
        <f t="shared" si="0"/>
        <v>257783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1916713</v>
      </c>
      <c r="D34" s="611">
        <f t="shared" si="7"/>
        <v>-287298</v>
      </c>
      <c r="E34" s="611">
        <f t="shared" si="7"/>
        <v>0</v>
      </c>
      <c r="F34" s="611">
        <f t="shared" si="7"/>
        <v>0</v>
      </c>
      <c r="G34" s="611">
        <f t="shared" si="7"/>
        <v>307849</v>
      </c>
      <c r="H34" s="611">
        <f t="shared" si="7"/>
        <v>-47686</v>
      </c>
      <c r="I34" s="610">
        <f t="shared" si="0"/>
        <v>1889578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1916713</v>
      </c>
      <c r="D36" s="614">
        <f t="shared" si="8"/>
        <v>-287298</v>
      </c>
      <c r="E36" s="614">
        <f t="shared" si="8"/>
        <v>0</v>
      </c>
      <c r="F36" s="614">
        <f t="shared" si="8"/>
        <v>0</v>
      </c>
      <c r="G36" s="614">
        <f t="shared" si="8"/>
        <v>307849</v>
      </c>
      <c r="H36" s="614">
        <f t="shared" si="8"/>
        <v>-47686</v>
      </c>
      <c r="I36" s="610">
        <f t="shared" si="0"/>
        <v>1889578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59"/>
      <c r="E2" s="91"/>
      <c r="F2" s="91"/>
      <c r="H2" s="112"/>
    </row>
    <row r="3" spans="1:8" ht="18" customHeight="1">
      <c r="A3" s="663" t="str">
        <f>CONCATENATE("на ",UPPER(dfName))</f>
        <v>на EXPAT CZECH PX UCITS ETF</v>
      </c>
      <c r="B3" s="663"/>
      <c r="C3" s="663"/>
      <c r="D3" s="66"/>
      <c r="E3" s="91"/>
      <c r="F3" s="91"/>
      <c r="G3" s="566"/>
      <c r="H3" s="112"/>
    </row>
    <row r="4" spans="1:8" ht="18" customHeight="1">
      <c r="A4" s="664" t="str">
        <f>"за периода "&amp;TEXT(StartDate,"dd.mm.yyyy")&amp;" - "&amp;TEXT(EndDate,"dd.mm.yyyy")</f>
        <v>за периода 01.01.2021 - 30.06.2021</v>
      </c>
      <c r="B4" s="664"/>
      <c r="C4" s="664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1220000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880000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30000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53474.35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370000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723590.6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0.8802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0.9858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11124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6428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909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0.12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-0.0086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0.2648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0.1581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CZECH PX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85" zoomScaleNormal="85" zoomScalePageLayoutView="0" workbookViewId="0" topLeftCell="A10">
      <selection activeCell="D32" sqref="D32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CZECH PX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44392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6604</v>
      </c>
      <c r="D15" s="242"/>
      <c r="E15" s="242">
        <v>6604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58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6604</v>
      </c>
      <c r="D25" s="285">
        <f>D13+D14+D15+D16+D20+D24</f>
        <v>0</v>
      </c>
      <c r="E25" s="285">
        <f>E13+E14+E15+E16+E20+E24</f>
        <v>6604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0" t="s">
        <v>67</v>
      </c>
      <c r="B28" s="671" t="s">
        <v>223</v>
      </c>
      <c r="C28" s="684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85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2649</v>
      </c>
      <c r="D33" s="285">
        <f>SUM(D34:D36)</f>
        <v>2649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682</v>
      </c>
      <c r="D34" s="242">
        <v>682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1967</v>
      </c>
      <c r="D35" s="242">
        <v>1967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15.7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2649</v>
      </c>
      <c r="D46" s="285">
        <f>SUM(D32+D33+D37+D38+D39+D40+D41+D42+D43+D44)</f>
        <v>2649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CZECH PX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6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9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Czech PX UCITS ETF</v>
      </c>
      <c r="B12" s="61" t="str">
        <f>IF(ISBLANK(E12),"",dfRG)</f>
        <v>05-1633</v>
      </c>
      <c r="C12" s="61">
        <f>IF(ISBLANK(E12),"",EndDate)</f>
        <v>44377</v>
      </c>
      <c r="D12" s="53">
        <v>1</v>
      </c>
      <c r="E12" s="53" t="s">
        <v>1504</v>
      </c>
      <c r="F12" s="53" t="s">
        <v>1505</v>
      </c>
      <c r="G12" s="54" t="s">
        <v>263</v>
      </c>
      <c r="H12" s="54" t="s">
        <v>423</v>
      </c>
      <c r="I12" s="577" t="s">
        <v>776</v>
      </c>
      <c r="J12" s="54" t="s">
        <v>1496</v>
      </c>
      <c r="K12" s="54" t="s">
        <v>1506</v>
      </c>
      <c r="L12" s="54" t="s">
        <v>1497</v>
      </c>
      <c r="M12" s="54" t="s">
        <v>1497</v>
      </c>
      <c r="N12" s="298">
        <v>33612</v>
      </c>
      <c r="O12" s="578" t="s">
        <v>1069</v>
      </c>
      <c r="P12" s="298">
        <v>11.207190565</v>
      </c>
      <c r="Q12" s="298">
        <v>0</v>
      </c>
      <c r="R12" s="81">
        <v>0.0767353</v>
      </c>
      <c r="S12" s="55" t="s">
        <v>1497</v>
      </c>
      <c r="T12" s="305">
        <v>376696</v>
      </c>
      <c r="U12" s="305">
        <v>376696</v>
      </c>
      <c r="V12" s="306">
        <f>U12/'1-SB'!C$47</f>
        <v>0.1990754809016043</v>
      </c>
      <c r="W12" s="646">
        <v>3.25966684110132E-05</v>
      </c>
      <c r="X12" s="59" t="s">
        <v>763</v>
      </c>
    </row>
    <row r="13" spans="1:24" ht="15.75">
      <c r="A13" s="61" t="str">
        <f>IF(ISBLANK(E13),"",dfName)</f>
        <v>Expat Czech PX UCITS ETF</v>
      </c>
      <c r="B13" s="61" t="str">
        <f>IF(ISBLANK(E13),"",dfRG)</f>
        <v>05-1633</v>
      </c>
      <c r="C13" s="61">
        <f>IF(ISBLANK(E13),"",EndDate)</f>
        <v>44377</v>
      </c>
      <c r="D13" s="56">
        <v>2</v>
      </c>
      <c r="E13" s="56" t="s">
        <v>1522</v>
      </c>
      <c r="F13" s="56" t="s">
        <v>1523</v>
      </c>
      <c r="G13" s="57" t="s">
        <v>263</v>
      </c>
      <c r="H13" s="57" t="s">
        <v>381</v>
      </c>
      <c r="I13" s="57" t="s">
        <v>776</v>
      </c>
      <c r="J13" s="57" t="s">
        <v>1496</v>
      </c>
      <c r="K13" s="57" t="s">
        <v>1524</v>
      </c>
      <c r="L13" s="57" t="s">
        <v>1497</v>
      </c>
      <c r="M13" s="57" t="s">
        <v>1497</v>
      </c>
      <c r="N13" s="299">
        <v>4808</v>
      </c>
      <c r="O13" s="58" t="s">
        <v>1069</v>
      </c>
      <c r="P13" s="299">
        <v>20.2581192</v>
      </c>
      <c r="Q13" s="299">
        <v>0</v>
      </c>
      <c r="R13" s="293">
        <v>0.0767353</v>
      </c>
      <c r="S13" s="46" t="s">
        <v>1497</v>
      </c>
      <c r="T13" s="647">
        <v>97401</v>
      </c>
      <c r="U13" s="647">
        <v>97401</v>
      </c>
      <c r="V13" s="307">
        <f>U13/'1-SB'!C$47</f>
        <v>0.05147426815070285</v>
      </c>
      <c r="W13" s="648">
        <v>1.5979678581594274E-05</v>
      </c>
      <c r="X13" s="60" t="s">
        <v>763</v>
      </c>
    </row>
    <row r="14" spans="1:24" ht="15.75">
      <c r="A14" s="61" t="str">
        <f aca="true" t="shared" si="0" ref="A14:A77">IF(ISBLANK(E14),"",dfName)</f>
        <v>Expat Czech PX UCITS ETF</v>
      </c>
      <c r="B14" s="61" t="str">
        <f aca="true" t="shared" si="1" ref="B14:B77">IF(ISBLANK(E14),"",dfRG)</f>
        <v>05-1633</v>
      </c>
      <c r="C14" s="61">
        <f aca="true" t="shared" si="2" ref="C14:C77">IF(ISBLANK(E14),"",EndDate)</f>
        <v>44377</v>
      </c>
      <c r="D14" s="56">
        <v>3</v>
      </c>
      <c r="E14" s="56" t="s">
        <v>1501</v>
      </c>
      <c r="F14" s="56" t="s">
        <v>1502</v>
      </c>
      <c r="G14" s="57" t="s">
        <v>263</v>
      </c>
      <c r="H14" s="57" t="s">
        <v>381</v>
      </c>
      <c r="I14" s="57" t="s">
        <v>776</v>
      </c>
      <c r="J14" s="57" t="s">
        <v>1496</v>
      </c>
      <c r="K14" s="57" t="s">
        <v>1503</v>
      </c>
      <c r="L14" s="57" t="s">
        <v>1497</v>
      </c>
      <c r="M14" s="57" t="s">
        <v>1497</v>
      </c>
      <c r="N14" s="299">
        <v>47</v>
      </c>
      <c r="O14" s="58" t="s">
        <v>1069</v>
      </c>
      <c r="P14" s="299">
        <v>1095.780084</v>
      </c>
      <c r="Q14" s="299">
        <v>0</v>
      </c>
      <c r="R14" s="293">
        <v>0.0767353</v>
      </c>
      <c r="S14" s="46" t="s">
        <v>1497</v>
      </c>
      <c r="T14" s="647">
        <v>51502</v>
      </c>
      <c r="U14" s="647">
        <v>51502</v>
      </c>
      <c r="V14" s="307">
        <f>U14/'1-SB'!C$47</f>
        <v>0.027217664688221867</v>
      </c>
      <c r="W14" s="648">
        <v>2.4559779024694596E-05</v>
      </c>
      <c r="X14" s="60" t="s">
        <v>763</v>
      </c>
    </row>
    <row r="15" spans="1:24" ht="15.75">
      <c r="A15" s="61" t="str">
        <f t="shared" si="0"/>
        <v>Expat Czech PX UCITS ETF</v>
      </c>
      <c r="B15" s="61" t="str">
        <f t="shared" si="1"/>
        <v>05-1633</v>
      </c>
      <c r="C15" s="61">
        <f t="shared" si="2"/>
        <v>44377</v>
      </c>
      <c r="D15" s="56">
        <v>4</v>
      </c>
      <c r="E15" s="56" t="s">
        <v>1498</v>
      </c>
      <c r="F15" s="56" t="s">
        <v>1499</v>
      </c>
      <c r="G15" s="57" t="s">
        <v>263</v>
      </c>
      <c r="H15" s="57" t="s">
        <v>423</v>
      </c>
      <c r="I15" s="57" t="s">
        <v>776</v>
      </c>
      <c r="J15" s="57" t="s">
        <v>1496</v>
      </c>
      <c r="K15" s="57" t="s">
        <v>1500</v>
      </c>
      <c r="L15" s="57" t="s">
        <v>1497</v>
      </c>
      <c r="M15" s="57" t="s">
        <v>1497</v>
      </c>
      <c r="N15" s="299">
        <v>9716</v>
      </c>
      <c r="O15" s="58" t="s">
        <v>1069</v>
      </c>
      <c r="P15" s="299">
        <v>6.1464975299999995</v>
      </c>
      <c r="Q15" s="299">
        <v>0</v>
      </c>
      <c r="R15" s="293">
        <v>0.0767353</v>
      </c>
      <c r="S15" s="46" t="s">
        <v>1497</v>
      </c>
      <c r="T15" s="647">
        <v>59719</v>
      </c>
      <c r="U15" s="647">
        <v>59719</v>
      </c>
      <c r="V15" s="307">
        <f>U15/'1-SB'!C$47</f>
        <v>0.0315601669355738</v>
      </c>
      <c r="W15" s="648">
        <v>4.858E-05</v>
      </c>
      <c r="X15" s="60" t="s">
        <v>763</v>
      </c>
    </row>
    <row r="16" spans="1:24" ht="15.75">
      <c r="A16" s="61" t="str">
        <f t="shared" si="0"/>
        <v>Expat Czech PX UCITS ETF</v>
      </c>
      <c r="B16" s="61" t="str">
        <f t="shared" si="1"/>
        <v>05-1633</v>
      </c>
      <c r="C16" s="61">
        <f t="shared" si="2"/>
        <v>44377</v>
      </c>
      <c r="D16" s="56">
        <v>5</v>
      </c>
      <c r="E16" s="56" t="s">
        <v>1519</v>
      </c>
      <c r="F16" s="56" t="s">
        <v>1520</v>
      </c>
      <c r="G16" s="57" t="s">
        <v>263</v>
      </c>
      <c r="H16" s="57" t="s">
        <v>300</v>
      </c>
      <c r="I16" s="57" t="s">
        <v>776</v>
      </c>
      <c r="J16" s="57" t="s">
        <v>1496</v>
      </c>
      <c r="K16" s="57" t="s">
        <v>1521</v>
      </c>
      <c r="L16" s="57" t="s">
        <v>1497</v>
      </c>
      <c r="M16" s="57" t="s">
        <v>1497</v>
      </c>
      <c r="N16" s="299">
        <v>2503</v>
      </c>
      <c r="O16" s="58" t="s">
        <v>1069</v>
      </c>
      <c r="P16" s="299">
        <v>45.0436211</v>
      </c>
      <c r="Q16" s="299">
        <v>0</v>
      </c>
      <c r="R16" s="293">
        <v>0.0767353</v>
      </c>
      <c r="S16" s="46" t="s">
        <v>1497</v>
      </c>
      <c r="T16" s="647">
        <v>112744</v>
      </c>
      <c r="U16" s="647">
        <v>112744</v>
      </c>
      <c r="V16" s="307">
        <f>U16/'1-SB'!C$47</f>
        <v>0.059582703343732016</v>
      </c>
      <c r="W16" s="648">
        <v>1.95546875E-05</v>
      </c>
      <c r="X16" s="60" t="s">
        <v>763</v>
      </c>
    </row>
    <row r="17" spans="1:24" ht="15.75">
      <c r="A17" s="61" t="str">
        <f t="shared" si="0"/>
        <v>Expat Czech PX UCITS ETF</v>
      </c>
      <c r="B17" s="61" t="str">
        <f t="shared" si="1"/>
        <v>05-1633</v>
      </c>
      <c r="C17" s="61">
        <f t="shared" si="2"/>
        <v>44377</v>
      </c>
      <c r="D17" s="56">
        <v>6</v>
      </c>
      <c r="E17" s="56" t="s">
        <v>1516</v>
      </c>
      <c r="F17" s="56" t="s">
        <v>1517</v>
      </c>
      <c r="G17" s="57" t="s">
        <v>263</v>
      </c>
      <c r="H17" s="57" t="s">
        <v>381</v>
      </c>
      <c r="I17" s="57" t="s">
        <v>776</v>
      </c>
      <c r="J17" s="57" t="s">
        <v>1496</v>
      </c>
      <c r="K17" s="57" t="s">
        <v>1518</v>
      </c>
      <c r="L17" s="57" t="s">
        <v>1497</v>
      </c>
      <c r="M17" s="57" t="s">
        <v>1497</v>
      </c>
      <c r="N17" s="299">
        <v>23216</v>
      </c>
      <c r="O17" s="58" t="s">
        <v>1069</v>
      </c>
      <c r="P17" s="299">
        <v>6.26927401</v>
      </c>
      <c r="Q17" s="299">
        <v>0</v>
      </c>
      <c r="R17" s="293">
        <v>0.0767353</v>
      </c>
      <c r="S17" s="46" t="s">
        <v>1497</v>
      </c>
      <c r="T17" s="647">
        <v>145547</v>
      </c>
      <c r="U17" s="647">
        <v>145547</v>
      </c>
      <c r="V17" s="307">
        <f>U17/'1-SB'!C$47</f>
        <v>0.07691836127483648</v>
      </c>
      <c r="W17" s="648">
        <v>4.5432485322896286E-05</v>
      </c>
      <c r="X17" s="60" t="s">
        <v>763</v>
      </c>
    </row>
    <row r="18" spans="1:24" ht="15.75">
      <c r="A18" s="61" t="str">
        <f t="shared" si="0"/>
        <v>Expat Czech PX UCITS ETF</v>
      </c>
      <c r="B18" s="61" t="str">
        <f t="shared" si="1"/>
        <v>05-1633</v>
      </c>
      <c r="C18" s="61">
        <f t="shared" si="2"/>
        <v>44377</v>
      </c>
      <c r="D18" s="56">
        <v>7</v>
      </c>
      <c r="E18" s="56" t="s">
        <v>1510</v>
      </c>
      <c r="F18" s="56" t="s">
        <v>1511</v>
      </c>
      <c r="G18" s="57" t="s">
        <v>263</v>
      </c>
      <c r="H18" s="57" t="s">
        <v>381</v>
      </c>
      <c r="I18" s="57" t="s">
        <v>776</v>
      </c>
      <c r="J18" s="57" t="s">
        <v>1496</v>
      </c>
      <c r="K18" s="57" t="s">
        <v>1512</v>
      </c>
      <c r="L18" s="57" t="s">
        <v>1497</v>
      </c>
      <c r="M18" s="57" t="s">
        <v>1497</v>
      </c>
      <c r="N18" s="299">
        <v>7593</v>
      </c>
      <c r="O18" s="58" t="s">
        <v>1069</v>
      </c>
      <c r="P18" s="299">
        <v>48.9571214</v>
      </c>
      <c r="Q18" s="299">
        <v>0</v>
      </c>
      <c r="R18" s="293">
        <v>0.0767353</v>
      </c>
      <c r="S18" s="46" t="s">
        <v>1497</v>
      </c>
      <c r="T18" s="647">
        <v>371732</v>
      </c>
      <c r="U18" s="647">
        <v>371732</v>
      </c>
      <c r="V18" s="307">
        <f>U18/'1-SB'!C$47</f>
        <v>0.19645211700287546</v>
      </c>
      <c r="W18" s="648">
        <v>1.4113651557445353E-05</v>
      </c>
      <c r="X18" s="60" t="s">
        <v>763</v>
      </c>
    </row>
    <row r="19" spans="1:24" ht="15.75">
      <c r="A19" s="61" t="str">
        <f t="shared" si="0"/>
        <v>Expat Czech PX UCITS ETF</v>
      </c>
      <c r="B19" s="61" t="str">
        <f t="shared" si="1"/>
        <v>05-1633</v>
      </c>
      <c r="C19" s="61">
        <f t="shared" si="2"/>
        <v>44377</v>
      </c>
      <c r="D19" s="56">
        <v>8</v>
      </c>
      <c r="E19" s="56" t="s">
        <v>1507</v>
      </c>
      <c r="F19" s="56" t="s">
        <v>1508</v>
      </c>
      <c r="G19" s="57" t="s">
        <v>263</v>
      </c>
      <c r="H19" s="57" t="s">
        <v>300</v>
      </c>
      <c r="I19" s="57" t="s">
        <v>776</v>
      </c>
      <c r="J19" s="57" t="s">
        <v>1496</v>
      </c>
      <c r="K19" s="57" t="s">
        <v>1509</v>
      </c>
      <c r="L19" s="57" t="s">
        <v>1497</v>
      </c>
      <c r="M19" s="57" t="s">
        <v>1497</v>
      </c>
      <c r="N19" s="299">
        <v>5621</v>
      </c>
      <c r="O19" s="58" t="s">
        <v>1069</v>
      </c>
      <c r="P19" s="299">
        <v>60.743663479999995</v>
      </c>
      <c r="Q19" s="299">
        <v>0</v>
      </c>
      <c r="R19" s="293">
        <v>0.0767353</v>
      </c>
      <c r="S19" s="46" t="s">
        <v>1497</v>
      </c>
      <c r="T19" s="647">
        <v>341440</v>
      </c>
      <c r="U19" s="647">
        <v>341440</v>
      </c>
      <c r="V19" s="307">
        <f>U19/'1-SB'!C$47</f>
        <v>0.18044346687791687</v>
      </c>
      <c r="W19" s="648">
        <v>1.3078175895765473E-05</v>
      </c>
      <c r="X19" s="60" t="s">
        <v>763</v>
      </c>
    </row>
    <row r="20" spans="1:24" ht="15.75">
      <c r="A20" s="61" t="str">
        <f t="shared" si="0"/>
        <v>Expat Czech PX UCITS ETF</v>
      </c>
      <c r="B20" s="61" t="str">
        <f t="shared" si="1"/>
        <v>05-1633</v>
      </c>
      <c r="C20" s="61">
        <f t="shared" si="2"/>
        <v>44377</v>
      </c>
      <c r="D20" s="56">
        <v>9</v>
      </c>
      <c r="E20" s="56" t="s">
        <v>1513</v>
      </c>
      <c r="F20" s="56" t="s">
        <v>1514</v>
      </c>
      <c r="G20" s="57" t="s">
        <v>263</v>
      </c>
      <c r="H20" s="57" t="s">
        <v>381</v>
      </c>
      <c r="I20" s="57" t="s">
        <v>776</v>
      </c>
      <c r="J20" s="57" t="s">
        <v>1496</v>
      </c>
      <c r="K20" s="57" t="s">
        <v>1515</v>
      </c>
      <c r="L20" s="57" t="s">
        <v>1497</v>
      </c>
      <c r="M20" s="57" t="s">
        <v>1497</v>
      </c>
      <c r="N20" s="299">
        <v>4961</v>
      </c>
      <c r="O20" s="58" t="s">
        <v>1069</v>
      </c>
      <c r="P20" s="299">
        <v>58.0886221</v>
      </c>
      <c r="Q20" s="299">
        <v>0</v>
      </c>
      <c r="R20" s="293">
        <v>0.0767353</v>
      </c>
      <c r="S20" s="46" t="s">
        <v>1497</v>
      </c>
      <c r="T20" s="647">
        <v>288178</v>
      </c>
      <c r="U20" s="647">
        <v>288178</v>
      </c>
      <c r="V20" s="307">
        <f>U20/'1-SB'!C$47</f>
        <v>0.15229568122640677</v>
      </c>
      <c r="W20" s="648">
        <v>2.610375857290894E-05</v>
      </c>
      <c r="X20" s="60" t="s">
        <v>763</v>
      </c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647"/>
      <c r="U21" s="647"/>
      <c r="V21" s="307"/>
      <c r="W21" s="64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1844959</v>
      </c>
      <c r="V212" s="632">
        <f>SUM(V12:V211)</f>
        <v>0.9750199104018704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1844959</v>
      </c>
      <c r="V264" s="644">
        <f>V212+V263</f>
        <v>0.9750199104018704</v>
      </c>
    </row>
    <row r="266" spans="4:14" ht="15.75" customHeight="1">
      <c r="D266" s="683" t="s">
        <v>1464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95" t="s">
        <v>1478</v>
      </c>
      <c r="F267" s="695"/>
      <c r="G267" s="695"/>
      <c r="H267" s="695"/>
      <c r="I267" s="695"/>
      <c r="J267" s="695"/>
      <c r="K267" s="695"/>
      <c r="L267" s="695"/>
      <c r="M267" s="695"/>
      <c r="N267" s="695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5" t="s">
        <v>1469</v>
      </c>
      <c r="F268" s="695"/>
      <c r="G268" s="695"/>
      <c r="H268" s="695"/>
      <c r="I268" s="695"/>
      <c r="J268" s="695"/>
      <c r="K268" s="695"/>
      <c r="L268" s="695"/>
      <c r="M268" s="695"/>
      <c r="N268" s="695"/>
    </row>
    <row r="269" spans="5:21" ht="15.75">
      <c r="E269" s="695" t="s">
        <v>1470</v>
      </c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2021-07-15T08:24:51Z</cp:lastPrinted>
  <dcterms:created xsi:type="dcterms:W3CDTF">2004-03-04T10:58:58Z</dcterms:created>
  <dcterms:modified xsi:type="dcterms:W3CDTF">2021-07-30T07:20:36Z</dcterms:modified>
  <cp:category/>
  <cp:version/>
  <cp:contentType/>
  <cp:contentStatus/>
</cp:coreProperties>
</file>