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19440" windowHeight="571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<sst xmlns="http://schemas.openxmlformats.org/spreadsheetml/2006/main" count="4322" uniqueCount="1004">
  <si>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</si>
  <si>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</si>
  <si>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</si>
  <si>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</si>
  <si>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</si>
  <si>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</si>
  <si>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</si>
  <si>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</si>
  <si>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</si>
  <si>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</si>
  <si>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</si>
  <si>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</si>
  <si>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</si>
  <si>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</si>
  <si>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</si>
  <si>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</si>
  <si>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</si>
  <si>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</si>
  <si>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</si>
  <si>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</si>
  <si>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</si>
  <si>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</si>
  <si>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</si>
  <si>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</si>
  <si>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</si>
  <si>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</si>
  <si>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</si>
  <si>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</si>
  <si>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</si>
  <si>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</si>
  <si>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</si>
  <si>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</si>
  <si>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</si>
  <si>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</si>
  <si>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</si>
  <si>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</si>
  <si>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</si>
  <si>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</si>
  <si>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</si>
  <si>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</si>
  <si>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</si>
  <si>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</si>
  <si>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</si>
  <si>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</si>
  <si>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</si>
  <si>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</si>
  <si>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</si>
  <si>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</si>
  <si>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</si>
  <si>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</si>
  <si>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</si>
  <si>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</si>
  <si>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</si>
  <si>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</si>
  <si>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</si>
  <si>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</si>
  <si>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</si>
  <si>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</si>
  <si>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</si>
  <si>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</si>
  <si>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</si>
  <si>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</si>
  <si>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</si>
  <si>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</si>
  <si>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</si>
  <si>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</si>
  <si>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</si>
  <si>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</si>
  <si>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</si>
  <si>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</si>
  <si>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</si>
  <si>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</si>
  <si>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</si>
  <si>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</si>
  <si>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</si>
  <si>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</si>
  <si>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</si>
  <si>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</si>
  <si>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</si>
  <si>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</si>
  <si>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</si>
  <si>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</si>
  <si>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</si>
  <si>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</si>
  <si>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</si>
  <si>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</si>
  <si>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</si>
  <si>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</si>
  <si>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</si>
  <si>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</si>
  <si>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</si>
  <si>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</si>
  <si>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</si>
  <si>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</si>
  <si>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</si>
  <si>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</si>
  <si>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</si>
  <si>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</si>
  <si>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</si>
  <si>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</si>
  <si>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</si>
  <si>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</si>
  <si>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</si>
  <si>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</si>
  <si>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</si>
  <si>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</si>
  <si>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</si>
  <si>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</si>
  <si>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</si>
  <si>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</si>
  <si>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</si>
  <si>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</si>
  <si>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</si>
  <si>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</si>
  <si>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</si>
  <si>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</si>
  <si>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</si>
  <si>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</si>
  <si>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</si>
  <si>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</si>
  <si>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</si>
  <si>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</si>
  <si>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</si>
  <si>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</si>
  <si>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</si>
  <si>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</si>
  <si>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</si>
  <si>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</si>
  <si>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</si>
  <si>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</si>
  <si>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</si>
  <si>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</si>
  <si>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</si>
  <si>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</si>
  <si>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</si>
  <si>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</si>
  <si>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</si>
  <si>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</si>
  <si>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</si>
  <si>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</si>
  <si>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</si>
  <si>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</si>
  <si>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</si>
  <si>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</si>
  <si>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</si>
  <si>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</si>
  <si>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</si>
  <si>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</si>
  <si>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</si>
  <si>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</si>
  <si>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</si>
  <si>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</si>
  <si>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</si>
  <si>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</si>
  <si>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</si>
  <si>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</si>
  <si>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</si>
  <si>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</si>
  <si>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</si>
  <si>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</si>
  <si>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</si>
  <si>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</si>
  <si>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</si>
  <si>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</si>
  <si>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</si>
  <si>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</si>
  <si>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</si>
  <si>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</si>
  <si>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</si>
  <si>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</si>
  <si>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</si>
  <si>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</si>
  <si>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</si>
  <si>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</si>
  <si>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</si>
  <si>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</si>
  <si>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</si>
  <si>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</si>
  <si>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</si>
  <si>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</si>
  <si>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</si>
  <si>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</si>
  <si>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</si>
  <si>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</si>
  <si>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</si>
  <si>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</si>
  <si>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</si>
  <si>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</si>
  <si>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</si>
  <si>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</si>
  <si>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</si>
  <si>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</si>
  <si>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</si>
  <si>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</si>
  <si>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</si>
  <si>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</si>
  <si>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</si>
  <si>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</si>
  <si>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</si>
  <si>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</si>
  <si>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</si>
  <si>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</si>
  <si>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</si>
  <si>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</si>
  <si>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</si>
  <si>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</si>
  <si>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</si>
  <si>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</si>
  <si>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</si>
  <si>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</si>
  <si>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</si>
  <si>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</si>
  <si>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</si>
  <si>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</si>
  <si>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</si>
  <si>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</si>
  <si>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</si>
  <si>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</si>
  <si>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</si>
  <si>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</si>
  <si>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</si>
  <si>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</si>
  <si>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</si>
  <si>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</si>
  <si>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</si>
  <si>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</si>
  <si>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</si>
  <si>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</si>
  <si>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</si>
  <si>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</si>
  <si>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</si>
  <si>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</si>
  <si>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</si>
  <si>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</si>
  <si>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</si>
  <si>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</si>
  <si>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</si>
  <si>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</si>
  <si>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</si>
  <si>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</si>
  <si>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</si>
  <si>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</si>
  <si>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</si>
  <si>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</si>
  <si>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</si>
  <si>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</si>
  <si>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</si>
  <si>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</si>
  <si>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</si>
  <si>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</si>
  <si>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</si>
  <si>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</si>
  <si>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</si>
  <si>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</si>
  <si>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</si>
  <si>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</si>
  <si>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</si>
  <si>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</si>
  <si>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</si>
  <si>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</si>
  <si>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</si>
  <si>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</si>
  <si>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</si>
  <si>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</si>
  <si>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</si>
  <si>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</si>
  <si>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</si>
  <si>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</si>
  <si>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</si>
  <si>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</si>
  <si>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</si>
  <si>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</si>
  <si>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</si>
  <si>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</si>
  <si>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</si>
  <si>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</si>
  <si>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</si>
  <si>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</si>
  <si>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</si>
  <si>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</si>
  <si>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</si>
  <si>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</si>
  <si>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</si>
  <si>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</si>
  <si>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</si>
  <si>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</si>
  <si>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</si>
  <si>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</si>
  <si>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</si>
  <si>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</si>
  <si>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</si>
  <si>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</si>
  <si>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</si>
  <si>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</si>
  <si>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</si>
  <si>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</si>
  <si>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</si>
  <si>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</si>
  <si>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</si>
  <si>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</si>
  <si>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</si>
  <si>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</si>
  <si>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</si>
  <si>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</si>
  <si>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</si>
  <si>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</si>
  <si>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</si>
  <si>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</si>
  <si>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</si>
  <si>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</si>
  <si>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</si>
  <si>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</si>
  <si>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</si>
  <si>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</si>
  <si>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</si>
  <si>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</si>
  <si>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</si>
  <si>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</si>
  <si>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</si>
  <si>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</si>
  <si>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</si>
  <si>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</si>
  <si>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</si>
  <si>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</si>
  <si>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</si>
  <si>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</si>
  <si>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</si>
  <si>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</si>
  <si>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</si>
  <si>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</si>
  <si>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</si>
  <si>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</si>
  <si>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</si>
  <si>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</si>
  <si>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</si>
  <si>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</si>
  <si>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</si>
  <si>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</si>
  <si>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</si>
  <si>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</si>
  <si>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</si>
  <si>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</si>
  <si>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</si>
  <si>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</si>
  <si>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</si>
  <si>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</si>
  <si>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</si>
  <si>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</si>
  <si>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</si>
  <si>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</si>
  <si>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</si>
  <si>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</si>
  <si>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</si>
  <si>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</si>
  <si>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</si>
  <si>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</si>
  <si>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</si>
  <si>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</si>
  <si>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</si>
  <si>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</si>
  <si>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</si>
  <si>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</si>
  <si>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</si>
  <si>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</si>
  <si>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</si>
  <si>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</si>
  <si>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</si>
  <si>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</si>
  <si>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</si>
  <si>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</si>
  <si>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</si>
  <si>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</si>
  <si>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</si>
  <si>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</si>
  <si>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</si>
  <si>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</si>
  <si>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</si>
  <si>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</si>
  <si>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</si>
  <si>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</si>
  <si>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</si>
  <si>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</si>
  <si>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</si>
  <si>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</si>
  <si>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</si>
  <si>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</si>
  <si>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</si>
  <si>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</si>
  <si>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</si>
  <si>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</si>
  <si>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</si>
  <si>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</si>
  <si>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</si>
  <si>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</si>
  <si>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</si>
  <si>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</si>
  <si>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</si>
  <si>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</si>
  <si>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</si>
  <si>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</si>
  <si>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</si>
  <si>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</si>
  <si>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</si>
  <si>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</si>
  <si>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</si>
  <si>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</si>
  <si>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</si>
  <si>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</si>
  <si>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</si>
  <si>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</si>
  <si>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</si>
  <si>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</si>
  <si>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</si>
  <si>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</si>
  <si>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</si>
  <si>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</si>
  <si>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</si>
  <si>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</si>
  <si>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</si>
  <si>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</si>
  <si>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</si>
  <si>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</si>
  <si>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</si>
  <si>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</si>
  <si>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</si>
  <si>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</si>
  <si>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</si>
  <si>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</si>
  <si>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</si>
  <si>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</si>
  <si>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</si>
  <si>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</si>
  <si>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</si>
  <si>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</si>
  <si>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</si>
  <si>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</si>
  <si>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</si>
  <si>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</si>
  <si>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</si>
  <si>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</si>
  <si>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</si>
  <si>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</si>
  <si>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</si>
  <si>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</si>
  <si>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</si>
  <si>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</si>
  <si>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</si>
  <si>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</si>
  <si>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</si>
  <si>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</si>
  <si>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</si>
  <si>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</si>
  <si>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</si>
  <si>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</si>
  <si>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</si>
  <si>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</si>
  <si>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</si>
  <si>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</si>
  <si>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</si>
  <si>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</si>
  <si>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</si>
  <si>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</si>
  <si>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</si>
  <si>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</si>
  <si>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</si>
  <si>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</si>
  <si>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</si>
  <si>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</si>
  <si>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</si>
  <si>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</si>
  <si>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</si>
  <si>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</si>
  <si>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</si>
  <si>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</si>
  <si>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</si>
  <si>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</si>
  <si>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</si>
  <si>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</si>
  <si>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</si>
  <si>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</si>
  <si>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</si>
  <si>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</si>
  <si>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</si>
  <si>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</si>
  <si>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</si>
  <si>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</si>
  <si>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</si>
  <si>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</si>
  <si>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</si>
  <si>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</si>
  <si>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</si>
  <si>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</si>
  <si>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</si>
  <si>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</si>
  <si>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</si>
  <si>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</si>
  <si>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</si>
  <si>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</si>
  <si>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</si>
  <si>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</si>
  <si>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</si>
  <si>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</si>
  <si>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</si>
  <si>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</si>
  <si>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</si>
  <si>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</si>
  <si>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</si>
  <si>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</si>
  <si>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</si>
  <si>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</si>
  <si>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</si>
  <si>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</si>
  <si>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</si>
  <si>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</si>
  <si>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</si>
  <si>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</si>
  <si>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</si>
  <si>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</si>
  <si>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</si>
  <si>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</si>
  <si>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</si>
  <si>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</si>
  <si>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</si>
  <si>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</si>
  <si>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</si>
  <si>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</si>
  <si>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</si>
  <si>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</si>
  <si>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</si>
  <si>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</si>
  <si>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</si>
  <si>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</si>
  <si>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</si>
  <si>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</si>
  <si>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</si>
  <si>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</si>
  <si>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</si>
  <si>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</si>
  <si>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</si>
  <si>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</si>
  <si>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</si>
  <si>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</si>
  <si>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</si>
  <si>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</si>
  <si>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</si>
  <si>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</si>
  <si>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</si>
  <si>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</si>
  <si>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</si>
  <si>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</si>
  <si>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</si>
  <si>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</si>
  <si>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</si>
  <si>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</si>
  <si>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</si>
  <si>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</si>
  <si>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</si>
  <si>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</si>
  <si>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</si>
  <si>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</si>
  <si>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</si>
  <si>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</si>
  <si>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</si>
  <si>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</si>
  <si>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</si>
  <si>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</si>
  <si>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</si>
  <si>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</si>
  <si>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</si>
  <si>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</si>
  <si>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</si>
  <si>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</si>
  <si>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</si>
  <si>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</si>
  <si>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</si>
  <si>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</si>
  <si>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</si>
  <si>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</si>
  <si>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</si>
  <si>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</si>
  <si>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</si>
  <si>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</si>
  <si>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</si>
  <si>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</si>
  <si>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</si>
  <si>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</si>
  <si>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</si>
  <si>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</si>
  <si>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</si>
  <si>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</si>
  <si>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</si>
  <si>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</si>
  <si>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</si>
  <si>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</si>
  <si>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</si>
  <si>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</si>
  <si>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</si>
  <si>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</si>
  <si>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</si>
  <si>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</si>
  <si>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</si>
  <si>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</si>
  <si>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</si>
  <si>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</si>
  <si>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</si>
  <si>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</si>
  <si>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</si>
  <si>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</si>
  <si>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</si>
  <si>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</si>
  <si>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</si>
  <si>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</si>
  <si>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</si>
  <si>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</si>
  <si>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</si>
  <si>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</si>
  <si>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</si>
  <si>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</si>
  <si>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</si>
  <si>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</si>
  <si>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</si>
  <si>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</si>
  <si>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</si>
  <si>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</si>
  <si>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</si>
  <si>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</si>
  <si>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</si>
  <si>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</si>
  <si>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</si>
  <si>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</si>
  <si>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</si>
  <si>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</si>
  <si>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</si>
  <si>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</si>
  <si>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</si>
  <si>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</si>
  <si>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</si>
  <si>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</si>
  <si>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</si>
  <si>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</si>
  <si>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</si>
  <si>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</si>
  <si>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</si>
  <si>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</si>
  <si>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</si>
  <si>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</si>
  <si>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</si>
  <si>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</si>
  <si>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</si>
  <si>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</si>
  <si>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</si>
  <si>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</si>
  <si>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</si>
  <si>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</si>
  <si>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</si>
  <si>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</si>
  <si>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</si>
  <si>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</si>
  <si>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</si>
  <si>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</si>
  <si>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</si>
  <si>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</si>
  <si>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</si>
  <si>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</si>
  <si>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</si>
  <si>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</si>
  <si>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</si>
  <si>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</si>
  <si>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</si>
  <si>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</si>
  <si>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</si>
  <si>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</si>
  <si>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</si>
  <si>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</si>
  <si>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</si>
  <si>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</si>
  <si>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</si>
  <si>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</si>
  <si>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</si>
  <si>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</si>
  <si>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</si>
  <si>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</si>
  <si>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</si>
  <si>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</si>
  <si>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</si>
  <si>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</si>
  <si>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</si>
  <si>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</si>
  <si>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</si>
  <si>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</si>
  <si>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</si>
  <si>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</si>
  <si>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</si>
  <si>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</si>
  <si>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</si>
  <si>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</si>
  <si>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</si>
  <si>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</si>
  <si>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</si>
  <si>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</si>
  <si>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</si>
  <si>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</si>
  <si>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</si>
  <si>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</si>
  <si>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</si>
  <si>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</si>
  <si>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</si>
  <si>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</si>
  <si>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</si>
  <si>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</si>
  <si>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</si>
  <si>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</si>
  <si>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</si>
  <si>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</si>
  <si>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</si>
  <si>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</si>
  <si>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</si>
  <si>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</si>
  <si>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</si>
  <si>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</si>
  <si>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</si>
  <si>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</si>
  <si>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</si>
  <si>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</si>
  <si>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</si>
  <si>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</si>
  <si>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</si>
  <si>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</si>
  <si>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</si>
  <si>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</si>
  <si>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</si>
  <si>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</si>
  <si>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</si>
  <si>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</si>
  <si>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</si>
  <si>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</si>
  <si>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</si>
  <si>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</si>
  <si>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</si>
  <si>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</si>
  <si>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</si>
  <si>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</si>
  <si>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</si>
  <si>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</si>
  <si>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</si>
  <si>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</si>
  <si>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</si>
  <si>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</si>
  <si>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</si>
  <si>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</si>
  <si>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</si>
  <si>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</si>
  <si>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</si>
  <si>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</si>
  <si>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</si>
  <si>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</si>
  <si>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</si>
  <si>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</si>
  <si>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</si>
  <si>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</si>
  <si>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</si>
  <si>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</si>
  <si>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</si>
  <si>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</si>
  <si>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</si>
  <si>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</si>
  <si>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</si>
  <si>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</si>
  <si>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</si>
  <si>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</si>
  <si>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</si>
  <si>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</si>
  <si>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</si>
  <si>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</si>
  <si>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</si>
  <si>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</si>
  <si>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</si>
  <si>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</si>
  <si>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</si>
  <si>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</si>
  <si>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</si>
  <si>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</si>
  <si>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</si>
  <si>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</si>
  <si>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</si>
  <si>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</si>
  <si>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</si>
  <si>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</si>
  <si>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</si>
  <si>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</si>
  <si>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</si>
  <si>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</si>
  <si>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</si>
  <si>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</si>
  <si>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</si>
  <si>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</si>
  <si>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</si>
  <si>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</si>
  <si>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</si>
  <si>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</si>
  <si>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</si>
  <si>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</si>
  <si>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</si>
  <si>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</si>
  <si>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</si>
  <si>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</si>
  <si>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</si>
  <si>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</si>
  <si>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</si>
  <si>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</si>
  <si>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</si>
  <si>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</si>
  <si>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</si>
  <si>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</si>
  <si>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</si>
  <si>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</si>
  <si>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</si>
  <si>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</si>
  <si>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</si>
  <si>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</si>
  <si>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</si>
  <si>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</si>
  <si>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</si>
  <si>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</si>
  <si>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</si>
  <si>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</si>
  <si>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</si>
  <si>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</si>
  <si>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</si>
  <si>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</si>
  <si>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</si>
  <si>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</si>
  <si>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</si>
  <si>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</si>
  <si>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</si>
  <si>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</si>
  <si>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</si>
  <si>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</si>
  <si>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</si>
  <si>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</si>
  <si>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</si>
  <si>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</si>
  <si>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</si>
  <si>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</si>
  <si>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</si>
  <si>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</si>
  <si>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</si>
  <si>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</si>
  <si>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</si>
  <si>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</si>
  <si>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</si>
  <si>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</si>
  <si>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</si>
  <si>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</si>
  <si>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</si>
  <si>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</si>
  <si>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</si>
  <si>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</si>
  <si>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</si>
  <si>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</si>
  <si>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</si>
  <si>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</si>
  <si>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</si>
  <si>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</si>
  <si>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</si>
  <si>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</si>
  <si>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</si>
  <si>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</si>
  <si>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</si>
  <si>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</si>
  <si>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</si>
  <si>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</si>
  <si>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</si>
  <si>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</si>
  <si>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</si>
  <si>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</si>
  <si>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</si>
  <si>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</si>
  <si>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</si>
  <si>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</si>
  <si>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</si>
  <si>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</si>
  <si>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</si>
  <si>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</si>
  <si>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</si>
  <si>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</si>
  <si>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</si>
  <si>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</si>
  <si>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</si>
  <si>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</si>
  <si>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</si>
  <si>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</si>
  <si>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</si>
  <si>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</si>
  <si>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</si>
  <si>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</si>
  <si>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</si>
  <si>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</si>
  <si>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</si>
  <si>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</si>
  <si>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</si>
  <si>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</si>
  <si>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</si>
  <si>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</si>
  <si>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</si>
  <si>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</si>
  <si>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</si>
  <si>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</si>
  <si>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</si>
  <si>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</si>
  <si>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</si>
  <si>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</si>
  <si>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</si>
  <si>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</si>
  <si>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</si>
  <si>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</si>
  <si>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</si>
  <si>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</si>
  <si>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</si>
  <si>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</si>
  <si>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</si>
  <si>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</si>
  <si>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</si>
  <si>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</si>
  <si>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</si>
  <si>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</si>
  <si>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</si>
  <si>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</si>
  <si>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</si>
  <si>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</si>
  <si>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</si>
  <si>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</si>
  <si>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</si>
  <si>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</si>
  <si>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</si>
  <si>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</si>
  <si>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</si>
  <si>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</si>
  <si>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</si>
  <si>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</si>
  <si>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</si>
  <si>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</si>
  <si>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</si>
  <si>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</si>
  <si>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</si>
  <si>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</si>
  <si>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</si>
  <si>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</si>
  <si>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</si>
  <si>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</si>
  <si>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</si>
  <si>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</si>
  <si>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</si>
  <si>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</si>
  <si>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</si>
  <si>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</si>
  <si>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</si>
  <si>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</si>
  <si>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</si>
  <si>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</si>
  <si>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</si>
  <si>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</si>
  <si>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</si>
  <si>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</si>
  <si>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</si>
  <si>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</si>
  <si>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</si>
  <si>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</si>
  <si>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</si>
  <si>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</si>
  <si>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</si>
  <si>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</si>
  <si>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</si>
  <si>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</si>
  <si>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</si>
  <si>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</si>
  <si>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</si>
  <si>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</si>
  <si>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</si>
  <si>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</si>
  <si>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</si>
  <si>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</si>
  <si>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</si>
  <si>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</si>
  <si>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</si>
  <si>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</si>
  <si>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</si>
  <si>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</si>
  <si>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</si>
  <si>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</si>
  <si>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</si>
  <si>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</si>
  <si>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</si>
  <si>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</si>
  <si>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</si>
  <si>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</si>
  <si>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</si>
  <si>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</si>
  <si>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</si>
  <si>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гр. София, бул. Христо Ботев 57, ет.3</t>
  </si>
  <si>
    <t>гр. София, ул. Георги С. Раковски 132, вх.А, ет.1, офис 3</t>
  </si>
  <si>
    <t>01.01.2020 г.</t>
  </si>
  <si>
    <t>31.12.2020 г.</t>
  </si>
  <si>
    <t>21.01.2021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</si>
</sst>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 t="str">
        <f>IF(ISBLANK(_endDate),"",_endDate)</f>
        <v>31.12.2020 г.</v>
      </c>
    </row>
    <row r="2" spans="1:27" ht="15">
      <c r="A2" s="686" t="s">
        <v>964</v>
      </c>
      <c r="B2" s="681"/>
      <c r="Z2" s="698">
        <v>2</v>
      </c>
      <c r="AA2" s="699" t="str">
        <f>IF(ISBLANK(_pdeReportingDate),"",_pdeReportingDate)</f>
        <v>21.01.2021 г.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 t="s">
        <v>1001</v>
      </c>
    </row>
    <row r="10" spans="1:2" ht="15">
      <c r="A10" s="7" t="s">
        <v>2</v>
      </c>
      <c r="B10" s="578" t="s">
        <v>1002</v>
      </c>
    </row>
    <row r="11" spans="1:2" ht="15">
      <c r="A11" s="7" t="s">
        <v>977</v>
      </c>
      <c r="B11" s="578" t="s">
        <v>1003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999</v>
      </c>
    </row>
    <row r="20" spans="1:2" ht="15">
      <c r="A20" s="7" t="s">
        <v>5</v>
      </c>
      <c r="B20" s="577" t="s">
        <v>1000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994</v>
      </c>
    </row>
    <row r="24" spans="1:2" ht="15">
      <c r="A24" s="10" t="s">
        <v>918</v>
      </c>
      <c r="B24" s="689" t="s">
        <v>995</v>
      </c>
    </row>
    <row r="25" spans="1:2" ht="15">
      <c r="A25" s="7" t="s">
        <v>921</v>
      </c>
      <c r="B25" s="690" t="s">
        <v>998</v>
      </c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59658</v>
      </c>
      <c r="D6" s="674">
        <f aca="true" t="shared" si="0" ref="D6:D15">C6-E6</f>
        <v>0</v>
      </c>
      <c r="E6" s="673">
        <f>'1-Баланс'!G95</f>
        <v>59658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10795</v>
      </c>
      <c r="D7" s="674">
        <f t="shared" si="0"/>
        <v>10145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242</v>
      </c>
      <c r="D8" s="674">
        <f t="shared" si="0"/>
        <v>0</v>
      </c>
      <c r="E8" s="673">
        <f>ABS('2-Отчет за доходите'!C44)-ABS('2-Отчет за доходите'!G44)</f>
        <v>242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</v>
      </c>
      <c r="D9" s="674">
        <f t="shared" si="0"/>
        <v>0</v>
      </c>
      <c r="E9" s="673">
        <f>'3-Отчет за паричния поток'!C45</f>
        <v>19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10</v>
      </c>
      <c r="D10" s="674">
        <f t="shared" si="0"/>
        <v>0</v>
      </c>
      <c r="E10" s="673">
        <f>'3-Отчет за паричния поток'!C46</f>
        <v>10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10795</v>
      </c>
      <c r="D11" s="674">
        <f t="shared" si="0"/>
        <v>0</v>
      </c>
      <c r="E11" s="673">
        <f>'4-Отчет за собствения капитал'!L34</f>
        <v>10795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0.08880733944954128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0.022417786012042612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0.0049526226388064585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0.004056455127560428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1.0974627466774063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0.7867619581464873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0.7867619581464873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0.781576980568012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0.0004671150971599402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0.06501717885092576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0.04567702571323209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0.7177777777777777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4.526447429365447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0.8190519293305174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1964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0.18193608151922186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0.7207339449541285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24.879327902240327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41912</v>
      </c>
    </row>
    <row r="13" spans="1:8" ht="1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42815</v>
      </c>
    </row>
    <row r="42" spans="1:8" ht="1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100</v>
      </c>
    </row>
    <row r="52" spans="1:8" ht="1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111</v>
      </c>
    </row>
    <row r="58" spans="1:8" ht="1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16722</v>
      </c>
    </row>
    <row r="63" spans="1:8" ht="1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16722</v>
      </c>
    </row>
    <row r="65" spans="1:8" ht="1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</v>
      </c>
    </row>
    <row r="67" spans="1:8" ht="1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16843</v>
      </c>
    </row>
    <row r="72" spans="1:8" ht="1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59658</v>
      </c>
    </row>
    <row r="73" spans="1:8" ht="1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5209</v>
      </c>
    </row>
    <row r="88" spans="1:8" ht="1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5209</v>
      </c>
    </row>
    <row r="89" spans="1:8" ht="1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242</v>
      </c>
    </row>
    <row r="92" spans="1:8" ht="1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5451</v>
      </c>
    </row>
    <row r="94" spans="1:8" ht="1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10795</v>
      </c>
    </row>
    <row r="95" spans="1:8" ht="1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23543</v>
      </c>
    </row>
    <row r="98" spans="1:8" ht="1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3912</v>
      </c>
    </row>
    <row r="101" spans="1:8" ht="1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27455</v>
      </c>
    </row>
    <row r="103" spans="1:8" ht="1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27455</v>
      </c>
    </row>
    <row r="108" spans="1:8" ht="1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12332</v>
      </c>
    </row>
    <row r="109" spans="1:8" ht="1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4055</v>
      </c>
    </row>
    <row r="110" spans="1:8" ht="1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4948</v>
      </c>
    </row>
    <row r="111" spans="1:8" ht="1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1028</v>
      </c>
    </row>
    <row r="114" spans="1:8" ht="1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3674</v>
      </c>
    </row>
    <row r="115" spans="1:8" ht="1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88</v>
      </c>
    </row>
    <row r="118" spans="1:8" ht="1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21408</v>
      </c>
    </row>
    <row r="121" spans="1:8" ht="1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21408</v>
      </c>
    </row>
    <row r="125" spans="1:8" ht="1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59658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273</v>
      </c>
    </row>
    <row r="129" spans="1:8" ht="1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392</v>
      </c>
    </row>
    <row r="135" spans="1:8" ht="1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687</v>
      </c>
    </row>
    <row r="138" spans="1:8" ht="1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1722</v>
      </c>
    </row>
    <row r="139" spans="1:8" ht="1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74</v>
      </c>
    </row>
    <row r="142" spans="1:8" ht="1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1796</v>
      </c>
    </row>
    <row r="143" spans="1:8" ht="1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2483</v>
      </c>
    </row>
    <row r="144" spans="1:8" ht="1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242</v>
      </c>
    </row>
    <row r="145" spans="1:8" ht="1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2483</v>
      </c>
    </row>
    <row r="148" spans="1:8" ht="1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242</v>
      </c>
    </row>
    <row r="149" spans="1:8" ht="1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242</v>
      </c>
    </row>
    <row r="154" spans="1:8" ht="1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242</v>
      </c>
    </row>
    <row r="156" spans="1:8" ht="1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2725</v>
      </c>
    </row>
    <row r="157" spans="1:8" ht="1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1067</v>
      </c>
    </row>
    <row r="160" spans="1:8" ht="1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1658</v>
      </c>
    </row>
    <row r="161" spans="1:8" ht="1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2725</v>
      </c>
    </row>
    <row r="162" spans="1:8" ht="1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2725</v>
      </c>
    </row>
    <row r="171" spans="1:8" ht="1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2725</v>
      </c>
    </row>
    <row r="175" spans="1:8" ht="1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2725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1326</v>
      </c>
    </row>
    <row r="182" spans="1:8" ht="1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-258</v>
      </c>
    </row>
    <row r="183" spans="1:8" ht="1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2399</v>
      </c>
    </row>
    <row r="186" spans="1:8" ht="1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222</v>
      </c>
    </row>
    <row r="191" spans="1:8" ht="1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3666</v>
      </c>
    </row>
    <row r="192" spans="1:8" ht="1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-2664</v>
      </c>
    </row>
    <row r="193" spans="1:8" ht="1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2712</v>
      </c>
    </row>
    <row r="194" spans="1:8" ht="1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48</v>
      </c>
    </row>
    <row r="203" spans="1:8" ht="1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5540</v>
      </c>
    </row>
    <row r="206" spans="1:8" ht="1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-7160</v>
      </c>
    </row>
    <row r="207" spans="1:8" ht="1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-2029</v>
      </c>
    </row>
    <row r="209" spans="1:8" ht="1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-74</v>
      </c>
    </row>
    <row r="211" spans="1:8" ht="1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-3723</v>
      </c>
    </row>
    <row r="212" spans="1:8" ht="1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</v>
      </c>
    </row>
    <row r="213" spans="1:8" ht="1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5210</v>
      </c>
    </row>
    <row r="351" spans="1:8" ht="1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5210</v>
      </c>
    </row>
    <row r="355" spans="1:8" ht="1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242</v>
      </c>
    </row>
    <row r="356" spans="1:8" ht="1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5451</v>
      </c>
    </row>
    <row r="369" spans="1:8" ht="1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5451</v>
      </c>
    </row>
    <row r="372" spans="1:8" ht="1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10554</v>
      </c>
    </row>
    <row r="417" spans="1:8" ht="1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10554</v>
      </c>
    </row>
    <row r="421" spans="1:8" ht="1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242</v>
      </c>
    </row>
    <row r="422" spans="1:8" ht="1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10795</v>
      </c>
    </row>
    <row r="435" spans="1:8" ht="1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10795</v>
      </c>
    </row>
    <row r="438" spans="1:8" ht="1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53542</v>
      </c>
    </row>
    <row r="471" spans="1:8" ht="1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53542</v>
      </c>
    </row>
    <row r="491" spans="1:8" ht="1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3475</v>
      </c>
    </row>
    <row r="501" spans="1:8" ht="1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3475</v>
      </c>
    </row>
    <row r="521" spans="1:8" ht="1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16722</v>
      </c>
    </row>
    <row r="531" spans="1:8" ht="1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16722</v>
      </c>
    </row>
    <row r="551" spans="1:8" ht="1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40295</v>
      </c>
    </row>
    <row r="561" spans="1:8" ht="1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40295</v>
      </c>
    </row>
    <row r="581" spans="1:8" ht="1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2115</v>
      </c>
    </row>
    <row r="591" spans="1:8" ht="1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2115</v>
      </c>
    </row>
    <row r="611" spans="1:8" ht="1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498</v>
      </c>
    </row>
    <row r="621" spans="1:8" ht="1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498</v>
      </c>
    </row>
    <row r="641" spans="1:8" ht="1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41912</v>
      </c>
    </row>
    <row r="651" spans="1:8" ht="1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41912</v>
      </c>
    </row>
    <row r="671" spans="1:8" ht="1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41912</v>
      </c>
    </row>
    <row r="891" spans="1:8" ht="1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41912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100</v>
      </c>
    </row>
    <row r="929" spans="1:8" ht="1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111</v>
      </c>
    </row>
    <row r="943" spans="1:8" ht="1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1014</v>
      </c>
    </row>
    <row r="944" spans="1:8" ht="1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100</v>
      </c>
    </row>
    <row r="961" spans="1:8" ht="1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111</v>
      </c>
    </row>
    <row r="975" spans="1:8" ht="1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111</v>
      </c>
    </row>
    <row r="976" spans="1:8" ht="1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23543</v>
      </c>
    </row>
    <row r="1013" spans="1:8" ht="1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23543</v>
      </c>
    </row>
    <row r="1014" spans="1:8" ht="1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3912</v>
      </c>
    </row>
    <row r="1020" spans="1:8" ht="1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27455</v>
      </c>
    </row>
    <row r="1023" spans="1:8" ht="1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12332</v>
      </c>
    </row>
    <row r="1029" spans="1:8" ht="1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12332</v>
      </c>
    </row>
    <row r="1030" spans="1:8" ht="1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4055</v>
      </c>
    </row>
    <row r="1034" spans="1:8" ht="1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4055</v>
      </c>
    </row>
    <row r="1036" spans="1:8" ht="1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4790</v>
      </c>
    </row>
    <row r="1039" spans="1:8" ht="1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1028</v>
      </c>
    </row>
    <row r="1041" spans="1:8" ht="1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3674</v>
      </c>
    </row>
    <row r="1042" spans="1:8" ht="1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88</v>
      </c>
    </row>
    <row r="1044" spans="1:8" ht="1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35</v>
      </c>
    </row>
    <row r="1046" spans="1:8" ht="1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53</v>
      </c>
    </row>
    <row r="1047" spans="1:8" ht="1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21408</v>
      </c>
    </row>
    <row r="1050" spans="1:8" ht="1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48863</v>
      </c>
    </row>
    <row r="1051" spans="1:8" ht="1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12332</v>
      </c>
    </row>
    <row r="1072" spans="1:8" ht="1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12332</v>
      </c>
    </row>
    <row r="1073" spans="1:8" ht="1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4055</v>
      </c>
    </row>
    <row r="1077" spans="1:8" ht="1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4055</v>
      </c>
    </row>
    <row r="1079" spans="1:8" ht="1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4790</v>
      </c>
    </row>
    <row r="1082" spans="1:8" ht="1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1028</v>
      </c>
    </row>
    <row r="1084" spans="1:8" ht="1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3674</v>
      </c>
    </row>
    <row r="1085" spans="1:8" ht="1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88</v>
      </c>
    </row>
    <row r="1087" spans="1:8" ht="1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35</v>
      </c>
    </row>
    <row r="1089" spans="1:8" ht="1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53</v>
      </c>
    </row>
    <row r="1090" spans="1:8" ht="1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21408</v>
      </c>
    </row>
    <row r="1093" spans="1:8" ht="1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21408</v>
      </c>
    </row>
    <row r="1094" spans="1:8" ht="1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23543</v>
      </c>
    </row>
    <row r="1099" spans="1:8" ht="1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23543</v>
      </c>
    </row>
    <row r="1100" spans="1:8" ht="1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3912</v>
      </c>
    </row>
    <row r="1106" spans="1:8" ht="1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27455</v>
      </c>
    </row>
    <row r="1109" spans="1:8" ht="1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27455</v>
      </c>
    </row>
    <row r="1137" spans="1:8" ht="1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C83" activeCellId="1" sqref="C21 C8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31.12.2020 г.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41912</v>
      </c>
      <c r="D21" s="477">
        <v>53542</v>
      </c>
      <c r="E21" s="89" t="s">
        <v>58</v>
      </c>
      <c r="F21" s="93" t="s">
        <v>59</v>
      </c>
      <c r="G21" s="197">
        <v>3850</v>
      </c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5209</v>
      </c>
      <c r="H28" s="596">
        <f>SUM(H29:H31)</f>
        <v>4484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5209</v>
      </c>
      <c r="H29" s="197">
        <v>4484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242</v>
      </c>
      <c r="H32" s="197">
        <v>726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5451</v>
      </c>
      <c r="H34" s="598">
        <f>H28+H32+H33</f>
        <v>5210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10795</v>
      </c>
      <c r="H37" s="600">
        <f>H26+H18+H34</f>
        <v>10554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23543</v>
      </c>
      <c r="H45" s="197">
        <v>21176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3912</v>
      </c>
      <c r="H48" s="197">
        <v>7823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27455</v>
      </c>
      <c r="H50" s="596">
        <f>SUM(H44:H49)</f>
        <v>28999</v>
      </c>
    </row>
    <row r="51" spans="1:8" ht="15">
      <c r="A51" s="89" t="s">
        <v>79</v>
      </c>
      <c r="B51" s="91" t="s">
        <v>155</v>
      </c>
      <c r="C51" s="197">
        <v>903</v>
      </c>
      <c r="D51" s="196">
        <v>3403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3403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42815</v>
      </c>
      <c r="D56" s="602">
        <f>D20+D21+D22+D28+D33+D46+D52+D54+D55</f>
        <v>56945</v>
      </c>
      <c r="E56" s="100" t="s">
        <v>850</v>
      </c>
      <c r="F56" s="99" t="s">
        <v>172</v>
      </c>
      <c r="G56" s="599">
        <f>G50+G52+G53+G54+G55</f>
        <v>27455</v>
      </c>
      <c r="H56" s="600">
        <f>H50+H52+H53+H54+H55</f>
        <v>28999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12314+18</f>
        <v>12332</v>
      </c>
      <c r="H59" s="197">
        <v>12425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3912+143</f>
        <v>4055</v>
      </c>
      <c r="H60" s="197">
        <f>3912+214</f>
        <v>4126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4948</v>
      </c>
      <c r="H61" s="596">
        <f>SUM(H62:H68)</f>
        <v>3909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>
        <v>158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1028</v>
      </c>
      <c r="H64" s="197">
        <v>2694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3674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53+35</f>
        <v>88</v>
      </c>
      <c r="H68" s="197">
        <v>93</v>
      </c>
    </row>
    <row r="69" spans="1:8" ht="1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>
        <f>65+8</f>
        <v>73</v>
      </c>
      <c r="H69" s="197">
        <v>297</v>
      </c>
    </row>
    <row r="70" spans="1:8" ht="15">
      <c r="A70" s="89" t="s">
        <v>214</v>
      </c>
      <c r="B70" s="91" t="s">
        <v>215</v>
      </c>
      <c r="C70" s="197">
        <v>100</v>
      </c>
      <c r="D70" s="196">
        <v>130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21408</v>
      </c>
      <c r="H71" s="598">
        <f>H59+H60+H61+H69+H70</f>
        <v>20757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2566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7">
        <f>6+3+643-2</f>
        <v>650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111</v>
      </c>
      <c r="D76" s="598">
        <f>SUM(D68:D75)</f>
        <v>3346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21408</v>
      </c>
      <c r="H79" s="600">
        <f>H71+H73+H75+H77</f>
        <v>20757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>
        <v>16722</v>
      </c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16722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</v>
      </c>
      <c r="D89" s="196">
        <v>19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16843</v>
      </c>
      <c r="D94" s="602">
        <f>D65+D76+D85+D92+D93</f>
        <v>3365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59658</v>
      </c>
      <c r="D95" s="604">
        <f>D94+D56</f>
        <v>60310</v>
      </c>
      <c r="E95" s="229" t="s">
        <v>942</v>
      </c>
      <c r="F95" s="489" t="s">
        <v>268</v>
      </c>
      <c r="G95" s="603">
        <f>G37+G40+G56+G79</f>
        <v>59658</v>
      </c>
      <c r="H95" s="604">
        <f>H37+H40+H56+H79</f>
        <v>60310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 t="str">
        <f>pdeReportingDate</f>
        <v>21.01.2021 г.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Сателит Х АД - Станислав Арсов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31.12.2020 г.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">
      <c r="A13" s="194" t="s">
        <v>279</v>
      </c>
      <c r="B13" s="190" t="s">
        <v>280</v>
      </c>
      <c r="C13" s="316">
        <v>273</v>
      </c>
      <c r="D13" s="316">
        <v>258</v>
      </c>
      <c r="E13" s="194" t="s">
        <v>281</v>
      </c>
      <c r="F13" s="240" t="s">
        <v>282</v>
      </c>
      <c r="G13" s="316"/>
      <c r="H13" s="316"/>
    </row>
    <row r="14" spans="1:8" ht="1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1067</v>
      </c>
      <c r="H14" s="316">
        <v>919</v>
      </c>
    </row>
    <row r="15" spans="1:8" ht="15">
      <c r="A15" s="194" t="s">
        <v>287</v>
      </c>
      <c r="B15" s="190" t="s">
        <v>288</v>
      </c>
      <c r="C15" s="316">
        <v>19</v>
      </c>
      <c r="D15" s="316">
        <v>21</v>
      </c>
      <c r="E15" s="245" t="s">
        <v>79</v>
      </c>
      <c r="F15" s="240" t="s">
        <v>289</v>
      </c>
      <c r="G15" s="316">
        <v>1658</v>
      </c>
      <c r="H15" s="316">
        <f>746+1635</f>
        <v>2381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2725</v>
      </c>
      <c r="H16" s="629">
        <f>SUM(H12:H15)</f>
        <v>3300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392</v>
      </c>
      <c r="D19" s="316">
        <v>221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>
        <v>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687</v>
      </c>
      <c r="D22" s="629">
        <f>SUM(D12:D18)+D19</f>
        <v>503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1722</v>
      </c>
      <c r="D25" s="316">
        <v>1995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74</v>
      </c>
      <c r="D28" s="316">
        <v>76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1796</v>
      </c>
      <c r="D29" s="629">
        <f>SUM(D25:D28)</f>
        <v>2071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2483</v>
      </c>
      <c r="D31" s="635">
        <f>D29+D22</f>
        <v>2574</v>
      </c>
      <c r="E31" s="251" t="s">
        <v>824</v>
      </c>
      <c r="F31" s="266" t="s">
        <v>331</v>
      </c>
      <c r="G31" s="253">
        <f>G16+G18+G27</f>
        <v>2725</v>
      </c>
      <c r="H31" s="254">
        <f>H16+H18+H27</f>
        <v>3300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242</v>
      </c>
      <c r="D33" s="244">
        <f>IF((H31-D31)&gt;0,H31-D31,0)</f>
        <v>726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2483</v>
      </c>
      <c r="D36" s="637">
        <f>D31-D34+D35</f>
        <v>2574</v>
      </c>
      <c r="E36" s="262" t="s">
        <v>346</v>
      </c>
      <c r="F36" s="256" t="s">
        <v>347</v>
      </c>
      <c r="G36" s="267">
        <f>G35-G34+G31</f>
        <v>2725</v>
      </c>
      <c r="H36" s="268">
        <f>H35-H34+H31</f>
        <v>3300</v>
      </c>
    </row>
    <row r="37" spans="1:8" ht="15.75">
      <c r="A37" s="261" t="s">
        <v>348</v>
      </c>
      <c r="B37" s="231" t="s">
        <v>349</v>
      </c>
      <c r="C37" s="634">
        <f>IF((G36-C36)&gt;0,G36-C36,0)</f>
        <v>242</v>
      </c>
      <c r="D37" s="635">
        <f>IF((H36-D36)&gt;0,H36-D36,0)</f>
        <v>726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242</v>
      </c>
      <c r="D42" s="244">
        <f>+IF((H36-D36-D38)&gt;0,H36-D36-D38,0)</f>
        <v>726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242</v>
      </c>
      <c r="D44" s="268">
        <f>IF(H42=0,IF(D42-D43&gt;0,D42-D43+H43,0),IF(H42-H43&lt;0,H43-H42+D42,0))</f>
        <v>726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2725</v>
      </c>
      <c r="D45" s="631">
        <f>D36+D38+D42</f>
        <v>3300</v>
      </c>
      <c r="E45" s="270" t="s">
        <v>373</v>
      </c>
      <c r="F45" s="272" t="s">
        <v>374</v>
      </c>
      <c r="G45" s="630">
        <f>G42+G36</f>
        <v>2725</v>
      </c>
      <c r="H45" s="631">
        <f>H42+H36</f>
        <v>3300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 t="str">
        <f>pdeReportingDate</f>
        <v>21.01.2021 г.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Сателит Х АД - Станислав Арсов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31.12.2020 г.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1326</v>
      </c>
      <c r="D11" s="197">
        <v>1169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-258</v>
      </c>
      <c r="D12" s="197">
        <v>-238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-23</v>
      </c>
      <c r="D14" s="197">
        <v>-24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2542-143</f>
        <v>2399</v>
      </c>
      <c r="D15" s="197">
        <v>-3155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f>651-429</f>
        <v>222</v>
      </c>
      <c r="D20" s="197">
        <f>32-414</f>
        <v>-382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3666</v>
      </c>
      <c r="D21" s="659">
        <f>SUM(D11:D20)</f>
        <v>-2630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-2664</v>
      </c>
      <c r="D23" s="197">
        <v>-15347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2712</v>
      </c>
      <c r="D24" s="197">
        <v>14760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48</v>
      </c>
      <c r="D33" s="659">
        <f>SUM(D23:D32)</f>
        <v>-587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5540</v>
      </c>
      <c r="D37" s="197">
        <f>10050+4459</f>
        <v>14509</v>
      </c>
      <c r="E37" s="177"/>
      <c r="F37" s="177"/>
    </row>
    <row r="38" spans="1:6" ht="15">
      <c r="A38" s="277" t="s">
        <v>429</v>
      </c>
      <c r="B38" s="178" t="s">
        <v>430</v>
      </c>
      <c r="C38" s="197">
        <f>-7066-94</f>
        <v>-7160</v>
      </c>
      <c r="D38" s="197">
        <f>-6797-2759</f>
        <v>-9556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-2029</v>
      </c>
      <c r="D40" s="197">
        <v>-1793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-74</v>
      </c>
      <c r="D42" s="197">
        <v>-76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-3723</v>
      </c>
      <c r="D43" s="661">
        <f>SUM(D35:D42)</f>
        <v>3084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-9</v>
      </c>
      <c r="D44" s="307">
        <f>D43+D33+D21</f>
        <v>-133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152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19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10</v>
      </c>
      <c r="D47" s="298">
        <v>19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 t="str">
        <f>pdeReportingDate</f>
        <v>21.01.2021 г.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Сателит Х АД - Станислав Арсов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0.7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0.7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5210</v>
      </c>
      <c r="J13" s="584">
        <f>'1-Баланс'!H30+'1-Баланс'!H33</f>
        <v>0</v>
      </c>
      <c r="K13" s="585"/>
      <c r="L13" s="584">
        <f>SUM(C13:K13)</f>
        <v>10554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5210</v>
      </c>
      <c r="J17" s="653">
        <f t="shared" si="2"/>
        <v>0</v>
      </c>
      <c r="K17" s="653">
        <f t="shared" si="2"/>
        <v>0</v>
      </c>
      <c r="L17" s="584">
        <f t="shared" si="1"/>
        <v>10554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242</v>
      </c>
      <c r="J18" s="584">
        <f>+'1-Баланс'!G33</f>
        <v>0</v>
      </c>
      <c r="K18" s="585"/>
      <c r="L18" s="584">
        <f t="shared" si="1"/>
        <v>242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5451</v>
      </c>
      <c r="J31" s="653">
        <f t="shared" si="6"/>
        <v>0</v>
      </c>
      <c r="K31" s="653">
        <f t="shared" si="6"/>
        <v>0</v>
      </c>
      <c r="L31" s="584">
        <f t="shared" si="1"/>
        <v>10795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5451</v>
      </c>
      <c r="J34" s="587">
        <f t="shared" si="7"/>
        <v>0</v>
      </c>
      <c r="K34" s="587">
        <f t="shared" si="7"/>
        <v>0</v>
      </c>
      <c r="L34" s="651">
        <f t="shared" si="1"/>
        <v>10795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 t="str">
        <f>pdeReportingDate</f>
        <v>21.01.2021 г.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Сателит Х АД - Станислав Арсов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">
      <c r="A5" s="75" t="str">
        <f>CONCATENATE("към ",TEXT(endDate,"dd.mm.yyyy")," г.")</f>
        <v>към 31.12.2020 г.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1" t="str">
        <f>pdeReportingDate</f>
        <v>21.01.2021 г.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Сателит Х АД - Станислав Арсов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">
      <c r="A160" s="695"/>
      <c r="B160" s="700"/>
      <c r="C160" s="700"/>
      <c r="D160" s="700"/>
      <c r="E160" s="700"/>
      <c r="F160" s="574"/>
      <c r="G160" s="45"/>
      <c r="H160" s="42"/>
    </row>
    <row r="161" spans="1:8" ht="15">
      <c r="A161" s="695"/>
      <c r="B161" s="700"/>
      <c r="C161" s="700"/>
      <c r="D161" s="700"/>
      <c r="E161" s="700"/>
      <c r="F161" s="574"/>
      <c r="G161" s="45"/>
      <c r="H161" s="42"/>
    </row>
    <row r="162" spans="1:8" ht="1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53542</v>
      </c>
      <c r="E20" s="328">
        <v>3475</v>
      </c>
      <c r="F20" s="328">
        <v>16722</v>
      </c>
      <c r="G20" s="329">
        <f t="shared" si="2"/>
        <v>40295</v>
      </c>
      <c r="H20" s="328">
        <v>2115</v>
      </c>
      <c r="I20" s="328">
        <v>498</v>
      </c>
      <c r="J20" s="329">
        <f t="shared" si="3"/>
        <v>41912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41912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53542</v>
      </c>
      <c r="E42" s="349">
        <f>E19+E20+E21+E27+E40+E41</f>
        <v>3475</v>
      </c>
      <c r="F42" s="349">
        <f aca="true" t="shared" si="11" ref="F42:R42">F19+F20+F21+F27+F40+F41</f>
        <v>16722</v>
      </c>
      <c r="G42" s="349">
        <f t="shared" si="11"/>
        <v>40295</v>
      </c>
      <c r="H42" s="349">
        <f t="shared" si="11"/>
        <v>2115</v>
      </c>
      <c r="I42" s="349">
        <f t="shared" si="11"/>
        <v>498</v>
      </c>
      <c r="J42" s="349">
        <f t="shared" si="11"/>
        <v>41912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41912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 t="str">
        <f>pdeReportingDate</f>
        <v>21.01.2021 г.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Сателит Х АД - Станислав Арсов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">
      <c r="B54" s="695"/>
      <c r="C54" s="700"/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0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31.12.2020 г.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100</v>
      </c>
      <c r="D31" s="368">
        <v>100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111</v>
      </c>
      <c r="D45" s="438">
        <f>D26+D30+D31+D33+D32+D34+D35+D40</f>
        <v>111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1014</v>
      </c>
      <c r="D46" s="444">
        <f>D45+D23+D21+D11</f>
        <v>111</v>
      </c>
      <c r="E46" s="445">
        <f>E45+E23+E21+E11</f>
        <v>903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23543</v>
      </c>
      <c r="D58" s="138">
        <f>D59+D61</f>
        <v>0</v>
      </c>
      <c r="E58" s="136">
        <f t="shared" si="1"/>
        <v>23543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23543</v>
      </c>
      <c r="D59" s="197"/>
      <c r="E59" s="136">
        <f t="shared" si="1"/>
        <v>23543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3912</v>
      </c>
      <c r="D65" s="197"/>
      <c r="E65" s="136">
        <f t="shared" si="1"/>
        <v>3912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27455</v>
      </c>
      <c r="D68" s="435">
        <f>D54+D58+D63+D64+D65+D66</f>
        <v>0</v>
      </c>
      <c r="E68" s="436">
        <f t="shared" si="1"/>
        <v>27455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12332</v>
      </c>
      <c r="D77" s="138">
        <f>D78+D80</f>
        <v>12332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12332</v>
      </c>
      <c r="D78" s="197">
        <v>12332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4055</v>
      </c>
      <c r="D82" s="138">
        <f>SUM(D83:D86)</f>
        <v>4055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4055</v>
      </c>
      <c r="D84" s="197">
        <v>4055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4790</v>
      </c>
      <c r="D87" s="134">
        <f>SUM(D88:D92)+D96</f>
        <v>4790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1028</v>
      </c>
      <c r="D89" s="197">
        <v>1028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3674</v>
      </c>
      <c r="D90" s="197">
        <v>3674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88</v>
      </c>
      <c r="D92" s="138">
        <f>SUM(D93:D95)</f>
        <v>88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35</v>
      </c>
      <c r="D94" s="197">
        <v>35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53</v>
      </c>
      <c r="D95" s="197">
        <v>53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73</v>
      </c>
      <c r="D97" s="197"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21408</v>
      </c>
      <c r="D98" s="433">
        <f>D87+D82+D77+D73+D97</f>
        <v>21408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48863</v>
      </c>
      <c r="D99" s="427">
        <f>D98+D70+D68</f>
        <v>21408</v>
      </c>
      <c r="E99" s="427">
        <f>E98+E70+E68</f>
        <v>27455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 t="str">
        <f>pdeReportingDate</f>
        <v>21.01.2021 г.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Сателит Х АД - Станислав Арсов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 t="str">
        <f>pdeReportingDate</f>
        <v>21.01.2021 г.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Сателит Х АД - Станислав Арсов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Nadia Lazarova</cp:lastModifiedBy>
  <cp:lastPrinted>2016-09-14T10:20:26Z</cp:lastPrinted>
  <dcterms:created xsi:type="dcterms:W3CDTF">2006-09-16T00:00:00Z</dcterms:created>
  <dcterms:modified xsi:type="dcterms:W3CDTF">2021-02-02T15:42:02Z</dcterms:modified>
  <cp:category/>
  <cp:version/>
  <cp:contentType/>
  <cp:contentStatus/>
</cp:coreProperties>
</file>