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<sst xmlns="http://schemas.openxmlformats.org/spreadsheetml/2006/main" count="3348" uniqueCount="1548">
  <si>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</si>
  <si>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</si>
  <si>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</si>
  <si>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</si>
  <si>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</si>
  <si>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</si>
  <si>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</si>
  <si>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</si>
  <si>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</si>
  <si>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</si>
  <si>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</si>
  <si>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</si>
  <si>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</si>
  <si>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</si>
  <si>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</si>
  <si>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</si>
  <si>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</si>
  <si>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</si>
  <si>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</si>
  <si>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</si>
  <si>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</si>
  <si>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</si>
  <si>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</si>
  <si>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</si>
  <si>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</si>
  <si>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</si>
  <si>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</si>
  <si>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</si>
  <si>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</si>
  <si>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</si>
  <si>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</si>
  <si>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</si>
  <si>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</si>
  <si>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</si>
  <si>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</si>
  <si>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</si>
  <si>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</si>
  <si>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</si>
  <si>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</si>
  <si>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</si>
  <si>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</si>
  <si>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</si>
  <si>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</si>
  <si>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</si>
  <si>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</si>
  <si>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</si>
  <si>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</si>
  <si>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</si>
  <si>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</si>
  <si>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</si>
  <si>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</si>
  <si>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</si>
  <si>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</si>
  <si>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</si>
  <si>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</si>
  <si>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</si>
  <si>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</si>
  <si>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</si>
  <si>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</si>
  <si>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</si>
  <si>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</si>
  <si>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</si>
  <si>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</si>
  <si>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</si>
  <si>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</si>
  <si>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</si>
  <si>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</si>
  <si>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</si>
  <si>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</si>
  <si>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</si>
  <si>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</si>
  <si>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</si>
  <si>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</si>
  <si>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</si>
  <si>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</si>
  <si>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</si>
  <si>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</si>
  <si>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</si>
  <si>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</si>
  <si>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</si>
  <si>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</si>
  <si>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</si>
  <si>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</si>
  <si>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</si>
  <si>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</si>
  <si>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</si>
  <si>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</si>
  <si>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</si>
  <si>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</si>
  <si>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</si>
  <si>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</si>
  <si>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</si>
  <si>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</si>
  <si>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</si>
  <si>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</si>
  <si>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</si>
  <si>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</si>
  <si>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</si>
  <si>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</si>
  <si>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</si>
  <si>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</si>
  <si>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</si>
  <si>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</si>
  <si>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</si>
  <si>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</si>
  <si>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</si>
  <si>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</si>
  <si>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</si>
  <si>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</si>
  <si>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</si>
  <si>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</si>
  <si>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</si>
  <si>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</si>
  <si>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</si>
  <si>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</si>
  <si>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</si>
  <si>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</si>
  <si>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</si>
  <si>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</si>
  <si>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</si>
  <si>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</si>
  <si>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</si>
  <si>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</si>
  <si>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</si>
  <si>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</si>
  <si>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</si>
  <si>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</si>
  <si>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</si>
  <si>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</si>
  <si>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</si>
  <si>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</si>
  <si>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</si>
  <si>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</si>
  <si>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</si>
  <si>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</si>
  <si>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</si>
  <si>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</si>
  <si>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</si>
  <si>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</si>
  <si>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</si>
  <si>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</si>
  <si>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</si>
  <si>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</si>
  <si>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</si>
  <si>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</si>
  <si>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</si>
  <si>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</si>
  <si>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</si>
  <si>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</si>
  <si>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</si>
  <si>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</si>
  <si>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</si>
  <si>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</si>
  <si>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</si>
  <si>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</si>
  <si>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</si>
  <si>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</si>
  <si>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</si>
  <si>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</si>
  <si>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</si>
  <si>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</si>
  <si>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</si>
  <si>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</si>
  <si>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</si>
  <si>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</si>
  <si>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</si>
  <si>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</si>
  <si>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</si>
  <si>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</si>
  <si>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</si>
  <si>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</si>
  <si>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</si>
  <si>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</si>
  <si>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</si>
  <si>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</si>
  <si>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</si>
  <si>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</si>
  <si>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</si>
  <si>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</si>
  <si>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</si>
  <si>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</si>
  <si>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</si>
  <si>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</si>
  <si>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</si>
  <si>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</si>
  <si>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</si>
  <si>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</si>
  <si>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</si>
  <si>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</si>
  <si>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</si>
  <si>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</si>
  <si>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</si>
  <si>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</si>
  <si>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</si>
  <si>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</si>
  <si>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</si>
  <si>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</si>
  <si>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</si>
  <si>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</si>
  <si>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</si>
  <si>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</si>
  <si>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</si>
  <si>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</si>
  <si>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</si>
  <si>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</si>
  <si>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</si>
  <si>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</si>
  <si>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</si>
  <si>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</si>
  <si>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</si>
  <si>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</si>
  <si>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</si>
  <si>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</si>
  <si>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</si>
  <si>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</si>
  <si>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</si>
  <si>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</si>
  <si>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</si>
  <si>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</si>
  <si>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</si>
  <si>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</si>
  <si>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</si>
  <si>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</si>
  <si>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</si>
  <si>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</si>
  <si>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</si>
  <si>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</si>
  <si>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</si>
  <si>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</si>
  <si>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</si>
  <si>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</si>
  <si>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</si>
  <si>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</si>
  <si>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</si>
  <si>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</si>
  <si>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</si>
  <si>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</si>
  <si>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</si>
  <si>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</si>
  <si>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</si>
  <si>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</si>
  <si>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</si>
  <si>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</si>
  <si>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</si>
  <si>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</si>
  <si>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</si>
  <si>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</si>
  <si>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</si>
  <si>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</si>
  <si>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</si>
  <si>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</si>
  <si>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</si>
  <si>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</si>
  <si>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</si>
  <si>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</si>
  <si>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</si>
  <si>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</si>
  <si>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</si>
  <si>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</si>
  <si>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</si>
  <si>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</si>
  <si>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</si>
  <si>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</si>
  <si>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</si>
  <si>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</si>
  <si>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</si>
  <si>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</si>
  <si>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</si>
  <si>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</si>
  <si>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</si>
  <si>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</si>
  <si>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</si>
  <si>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</si>
  <si>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</si>
  <si>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</si>
  <si>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</si>
  <si>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</si>
  <si>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</si>
  <si>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</si>
  <si>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</si>
  <si>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</si>
  <si>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</si>
  <si>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</si>
  <si>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</si>
  <si>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</si>
  <si>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</si>
  <si>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</si>
  <si>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</si>
  <si>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</si>
  <si>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</si>
  <si>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</si>
  <si>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</si>
  <si>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</si>
  <si>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</si>
  <si>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</si>
  <si>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</si>
  <si>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</si>
  <si>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</si>
  <si>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</si>
  <si>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</si>
  <si>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</si>
  <si>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</si>
  <si>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</si>
  <si>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</si>
  <si>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</si>
  <si>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</si>
  <si>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</si>
  <si>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</si>
  <si>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</si>
  <si>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</si>
  <si>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</si>
  <si>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</si>
  <si>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</si>
  <si>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</si>
  <si>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</si>
  <si>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</si>
  <si>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</si>
  <si>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</si>
  <si>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</si>
  <si>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</si>
  <si>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</si>
  <si>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</si>
  <si>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</si>
  <si>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</si>
  <si>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</si>
  <si>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</si>
  <si>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</si>
  <si>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</si>
  <si>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</si>
  <si>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</si>
  <si>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</si>
  <si>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</si>
  <si>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</si>
  <si>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</si>
  <si>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</si>
  <si>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</si>
  <si>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</si>
  <si>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</si>
  <si>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</si>
  <si>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</si>
  <si>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</si>
  <si>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</si>
  <si>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</si>
  <si>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</si>
  <si>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</si>
  <si>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</si>
  <si>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</si>
  <si>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</si>
  <si>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</si>
  <si>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</si>
  <si>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</si>
  <si>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</si>
  <si>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</si>
  <si>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</si>
  <si>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</si>
  <si>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</si>
  <si>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</si>
  <si>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</si>
  <si>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</si>
  <si>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</si>
  <si>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</si>
  <si>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</si>
  <si>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</si>
  <si>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</si>
  <si>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</si>
  <si>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</si>
  <si>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</si>
  <si>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</si>
  <si>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</si>
  <si>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</si>
  <si>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</si>
  <si>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</si>
  <si>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</si>
  <si>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</si>
  <si>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</si>
  <si>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</si>
  <si>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</si>
  <si>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</si>
  <si>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</si>
  <si>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</si>
  <si>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</si>
  <si>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</si>
  <si>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</si>
  <si>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</si>
  <si>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</si>
  <si>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</si>
  <si>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</si>
  <si>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</si>
  <si>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</si>
  <si>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</si>
  <si>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</si>
  <si>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</si>
  <si>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</si>
  <si>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</si>
  <si>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</si>
  <si>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</si>
  <si>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</si>
  <si>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</si>
  <si>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</si>
  <si>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</si>
  <si>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</si>
  <si>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</si>
  <si>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</si>
  <si>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</si>
  <si>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</si>
  <si>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</si>
  <si>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</si>
  <si>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</si>
  <si>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</si>
  <si>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</si>
  <si>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</si>
  <si>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</si>
  <si>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</si>
  <si>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</si>
  <si>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</si>
  <si>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</si>
  <si>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</si>
  <si>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</si>
  <si>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</si>
  <si>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</si>
  <si>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</si>
  <si>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</si>
  <si>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</si>
  <si>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</si>
  <si>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</si>
  <si>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</si>
  <si>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</si>
  <si>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</si>
  <si>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</si>
  <si>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</si>
  <si>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</si>
  <si>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</si>
  <si>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</si>
  <si>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</si>
  <si>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</si>
  <si>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</si>
  <si>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</si>
  <si>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</si>
  <si>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</si>
  <si>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</si>
  <si>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</si>
  <si>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</si>
  <si>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</si>
  <si>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</si>
  <si>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</si>
  <si>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</si>
  <si>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</si>
  <si>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</si>
  <si>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</si>
  <si>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</si>
  <si>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</si>
  <si>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</si>
  <si>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</si>
  <si>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</si>
  <si>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</si>
  <si>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</si>
  <si>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</si>
  <si>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</si>
  <si>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</si>
  <si>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</si>
  <si>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</si>
  <si>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</si>
  <si>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</si>
  <si>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</si>
  <si>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</si>
  <si>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</si>
  <si>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</si>
  <si>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</si>
  <si>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</si>
  <si>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</si>
  <si>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</si>
  <si>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</si>
  <si>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</si>
  <si>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</si>
  <si>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</si>
  <si>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</si>
  <si>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</si>
  <si>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</si>
  <si>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</si>
  <si>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</si>
  <si>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</si>
  <si>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</si>
  <si>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</si>
  <si>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</si>
  <si>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</si>
  <si>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</si>
  <si>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</si>
  <si>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</si>
  <si>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</si>
  <si>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</si>
  <si>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</si>
  <si>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</si>
  <si>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</si>
  <si>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</si>
  <si>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</si>
  <si>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</si>
  <si>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</si>
  <si>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</si>
  <si>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</si>
  <si>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</si>
  <si>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</si>
  <si>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</si>
  <si>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</si>
  <si>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</si>
  <si>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</si>
  <si>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</si>
  <si>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</si>
  <si>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</si>
  <si>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</si>
  <si>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</si>
  <si>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</si>
  <si>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</si>
  <si>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</si>
  <si>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</si>
  <si>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</si>
  <si>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</si>
  <si>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</si>
  <si>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</si>
  <si>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</si>
  <si>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</si>
  <si>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</si>
  <si>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</si>
  <si>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</si>
  <si>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</si>
  <si>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</si>
  <si>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</si>
  <si>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</si>
  <si>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</si>
  <si>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</si>
  <si>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</si>
  <si>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</si>
  <si>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</si>
  <si>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</si>
  <si>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</si>
  <si>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</si>
  <si>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</si>
  <si>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</si>
  <si>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</si>
  <si>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</si>
  <si>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</si>
  <si>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</si>
  <si>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</si>
  <si>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</si>
  <si>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</si>
  <si>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</si>
  <si>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</si>
  <si>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</si>
  <si>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</si>
  <si>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</si>
  <si>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</si>
  <si>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</si>
  <si>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</si>
  <si>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</si>
  <si>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</si>
  <si>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</si>
  <si>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</si>
  <si>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</si>
  <si>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</si>
  <si>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</si>
  <si>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</si>
  <si>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</si>
  <si>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</si>
  <si>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</si>
  <si>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</si>
  <si>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</si>
  <si>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</si>
  <si>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</si>
  <si>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</si>
  <si>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</si>
  <si>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</si>
  <si>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</si>
  <si>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</si>
  <si>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</si>
  <si>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</si>
  <si>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</si>
  <si>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</si>
  <si>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</si>
  <si>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</si>
  <si>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</si>
  <si>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</si>
  <si>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</si>
  <si>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</si>
  <si>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</si>
  <si>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</si>
  <si>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</si>
  <si>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</si>
  <si>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</si>
  <si>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</si>
  <si>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</si>
  <si>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</si>
  <si>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</si>
  <si>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</si>
  <si>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</si>
  <si>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</si>
  <si>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</si>
  <si>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</si>
  <si>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</si>
  <si>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</si>
  <si>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</si>
  <si>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</si>
  <si>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</si>
  <si>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</si>
  <si>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</si>
  <si>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</si>
  <si>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</si>
  <si>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</si>
  <si>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</si>
  <si>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</si>
  <si>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</si>
  <si>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</si>
  <si>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</si>
  <si>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</si>
  <si>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</si>
  <si>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</si>
  <si>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</si>
  <si>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</si>
  <si>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</si>
  <si>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</si>
  <si>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</si>
  <si>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</si>
  <si>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</si>
  <si>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</si>
  <si>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</si>
  <si>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</si>
  <si>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</si>
  <si>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</si>
  <si>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</si>
  <si>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</si>
  <si>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</si>
  <si>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</si>
  <si>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</si>
  <si>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</si>
  <si>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</si>
  <si>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</si>
  <si>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</si>
  <si>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</si>
  <si>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</si>
  <si>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</si>
  <si>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</si>
  <si>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</si>
  <si>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</si>
  <si>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</si>
  <si>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</si>
  <si>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</si>
  <si>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</si>
  <si>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</si>
  <si>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</si>
  <si>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</si>
  <si>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</si>
  <si>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</si>
  <si>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</si>
  <si>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</si>
  <si>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</si>
  <si>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</si>
  <si>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</si>
  <si>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</si>
  <si>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</si>
  <si>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</si>
  <si>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</si>
  <si>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</si>
  <si>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</si>
  <si>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</si>
  <si>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</si>
  <si>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</si>
  <si>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</si>
  <si>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</si>
  <si>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</si>
  <si>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</si>
  <si>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</si>
  <si>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</si>
  <si>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</si>
  <si>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</si>
  <si>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</si>
  <si>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</si>
  <si>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</si>
  <si>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</si>
  <si>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</si>
  <si>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</si>
  <si>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</si>
  <si>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</si>
  <si>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</si>
  <si>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</si>
  <si>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</si>
  <si>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</si>
  <si>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</si>
  <si>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</si>
  <si>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</si>
  <si>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</si>
  <si>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</si>
  <si>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</si>
  <si>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</si>
  <si>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</si>
  <si>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</si>
  <si>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</si>
  <si>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</si>
  <si>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</si>
  <si>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</si>
  <si>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</si>
  <si>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</si>
  <si>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</si>
  <si>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</si>
  <si>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</si>
  <si>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</si>
  <si>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</si>
  <si>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</si>
  <si>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</si>
  <si>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</si>
  <si>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</si>
  <si>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</si>
  <si>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</si>
  <si>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</si>
  <si>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</si>
  <si>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</si>
  <si>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</si>
  <si>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</si>
  <si>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</si>
  <si>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</si>
  <si>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</si>
  <si>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</si>
  <si>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</si>
  <si>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</si>
  <si>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</si>
  <si>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</si>
  <si>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</si>
  <si>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</si>
  <si>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</si>
  <si>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</si>
  <si>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</si>
  <si>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</si>
  <si>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</si>
  <si>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</si>
  <si>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</si>
  <si>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</si>
  <si>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</si>
  <si>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</si>
  <si>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</si>
  <si>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</si>
  <si>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</si>
  <si>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</si>
  <si>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</si>
  <si>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</si>
  <si>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</si>
  <si>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</si>
  <si>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</si>
  <si>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</si>
  <si>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</si>
  <si>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</si>
  <si>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</si>
  <si>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</si>
  <si>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</si>
  <si>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</si>
  <si>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</si>
  <si>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</si>
  <si>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</si>
  <si>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</si>
  <si>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</si>
  <si>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</si>
  <si>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</si>
  <si>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</si>
  <si>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</si>
  <si>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</si>
  <si>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</si>
  <si>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</si>
  <si>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</si>
  <si>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</si>
  <si>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</si>
  <si>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</si>
  <si>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</si>
  <si>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</si>
  <si>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</si>
  <si>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</si>
  <si>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</si>
  <si>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</si>
  <si>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</si>
  <si>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</si>
  <si>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</si>
  <si>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</si>
  <si>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</si>
  <si>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</si>
  <si>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</si>
  <si>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</si>
  <si>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</si>
  <si>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</si>
  <si>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</si>
  <si>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</si>
  <si>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</si>
  <si>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</si>
  <si>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</si>
  <si>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</si>
  <si>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</si>
  <si>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</si>
  <si>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</si>
  <si>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</si>
  <si>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</si>
  <si>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</si>
  <si>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</si>
  <si>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</si>
  <si>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</si>
  <si>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</si>
  <si>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</si>
  <si>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</si>
  <si>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</si>
  <si>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</si>
  <si>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</si>
  <si>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</si>
  <si>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</si>
  <si>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</si>
  <si>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</si>
  <si>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</si>
  <si>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</si>
  <si>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</si>
  <si>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</si>
  <si>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</si>
  <si>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</si>
  <si>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</si>
  <si>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</si>
  <si>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</si>
  <si>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</si>
  <si>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</si>
  <si>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</si>
  <si>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</si>
  <si>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</si>
  <si>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</si>
  <si>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</si>
  <si>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</si>
  <si>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</si>
  <si>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</si>
  <si>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</si>
  <si>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</si>
  <si>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</si>
  <si>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</si>
  <si>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</si>
  <si>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</si>
  <si>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</si>
  <si>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</si>
  <si>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</si>
  <si>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</si>
  <si>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</si>
  <si>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</si>
  <si>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</si>
  <si>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</si>
  <si>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</si>
  <si>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</si>
  <si>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</si>
  <si>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</si>
  <si>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</si>
  <si>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</si>
  <si>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</si>
  <si>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</si>
  <si>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</si>
  <si>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</si>
  <si>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</si>
  <si>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</si>
  <si>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</si>
  <si>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</si>
  <si>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</si>
  <si>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</si>
  <si>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</si>
  <si>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</si>
  <si>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</si>
  <si>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</si>
  <si>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</si>
  <si>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</si>
  <si>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</si>
  <si>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</si>
  <si>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</si>
  <si>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</si>
  <si>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</si>
  <si>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</si>
  <si>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</si>
  <si>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</si>
  <si>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</si>
  <si>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</si>
  <si>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</si>
  <si>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</si>
  <si>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</si>
  <si>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</si>
  <si>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</si>
  <si>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</si>
  <si>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</si>
  <si>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</si>
  <si>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</si>
  <si>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</si>
  <si>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</si>
  <si>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</si>
  <si>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</si>
  <si>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</si>
  <si>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</si>
  <si>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</si>
  <si>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</si>
  <si>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</si>
  <si>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</si>
  <si>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</si>
  <si>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</si>
  <si>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</si>
  <si>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</si>
  <si>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</si>
  <si>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</si>
  <si>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</si>
  <si>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</si>
  <si>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</si>
  <si>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</si>
  <si>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</si>
  <si>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</si>
  <si>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</si>
  <si>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</si>
  <si>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</si>
  <si>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</si>
  <si>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</si>
  <si>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</si>
  <si>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</si>
  <si>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</si>
  <si>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</si>
  <si>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</si>
  <si>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</si>
  <si>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</si>
  <si>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</si>
  <si>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</si>
  <si>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</si>
  <si>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</si>
  <si>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</si>
  <si>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</si>
  <si>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</si>
  <si>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</si>
  <si>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</si>
  <si>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</si>
  <si>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</si>
  <si>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</si>
  <si>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</si>
  <si>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</si>
  <si>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</si>
  <si>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</si>
  <si>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</si>
  <si>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</si>
  <si>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</si>
  <si>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</si>
  <si>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</si>
  <si>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</si>
  <si>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</si>
  <si>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</si>
  <si>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</si>
  <si>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</si>
  <si>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</si>
  <si>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</si>
  <si>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</si>
  <si>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</si>
  <si>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</si>
  <si>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</si>
  <si>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</si>
  <si>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</si>
  <si>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</si>
  <si>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</si>
  <si>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</si>
  <si>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</si>
  <si>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</si>
  <si>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</si>
  <si>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</si>
  <si>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</si>
  <si>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</si>
  <si>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</si>
  <si>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</si>
  <si>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</si>
  <si>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</si>
  <si>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</si>
  <si>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</si>
  <si>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</si>
  <si>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</si>
  <si>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</si>
  <si>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</si>
  <si>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</si>
  <si>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</si>
  <si>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</si>
  <si>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</si>
  <si>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</si>
  <si>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</si>
  <si>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</si>
  <si>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</si>
  <si>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</si>
  <si>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</si>
  <si>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</si>
  <si>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</si>
  <si>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</si>
  <si>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</si>
  <si>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</si>
  <si>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</si>
  <si>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</si>
  <si>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</si>
  <si>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</si>
  <si>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</si>
  <si>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</si>
  <si>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</si>
  <si>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</si>
  <si>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</si>
  <si>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</si>
  <si>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</si>
  <si>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</si>
  <si>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</si>
  <si>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</si>
  <si>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</si>
  <si>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</si>
  <si>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</si>
  <si>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</si>
  <si>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</si>
  <si>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</si>
  <si>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</si>
  <si>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</si>
  <si>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</si>
  <si>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</si>
  <si>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</si>
  <si>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</si>
  <si>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</si>
  <si>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</si>
  <si>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</si>
  <si>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</si>
  <si>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</si>
  <si>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</si>
  <si>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</si>
  <si>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</si>
  <si>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</si>
  <si>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</si>
  <si>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</si>
  <si>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</si>
  <si>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</si>
  <si>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</si>
  <si>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</si>
  <si>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</si>
  <si>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</si>
  <si>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</si>
  <si>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</si>
  <si>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</si>
  <si>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</si>
  <si>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</si>
  <si>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</si>
  <si>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</si>
  <si>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</si>
  <si>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</si>
  <si>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</si>
  <si>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</si>
  <si>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</si>
  <si>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</si>
  <si>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</si>
  <si>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</si>
  <si>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</si>
  <si>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</si>
  <si>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</si>
  <si>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</si>
  <si>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</si>
  <si>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</si>
  <si>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</si>
  <si>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</si>
  <si>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</si>
  <si>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</si>
  <si>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</si>
  <si>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</si>
  <si>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</si>
  <si>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</si>
  <si>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</si>
  <si>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</si>
  <si>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</si>
  <si>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</si>
  <si>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</si>
  <si>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</si>
  <si>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</si>
  <si>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</si>
  <si>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</si>
  <si>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</si>
  <si>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</si>
  <si>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</si>
  <si>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</si>
  <si>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</si>
  <si>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</si>
  <si>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</si>
  <si>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</si>
  <si>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</si>
  <si>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</si>
  <si>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</si>
  <si>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</si>
  <si>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</si>
  <si>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</si>
  <si>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</si>
  <si>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</si>
  <si>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</si>
  <si>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</si>
  <si>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</si>
  <si>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</si>
  <si>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</si>
  <si>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</si>
  <si>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</si>
  <si>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</si>
  <si>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</si>
  <si>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</si>
  <si>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</si>
  <si>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</si>
  <si>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</si>
  <si>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</si>
  <si>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</si>
  <si>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</si>
  <si>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</si>
  <si>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</si>
  <si>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</si>
  <si>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</si>
  <si>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</si>
  <si>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</si>
  <si>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</si>
  <si>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</si>
  <si>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</si>
  <si>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</si>
  <si>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</si>
  <si>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</si>
  <si>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</si>
  <si>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</si>
  <si>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</si>
  <si>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</si>
  <si>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</si>
  <si>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</si>
  <si>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</si>
  <si>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</si>
  <si>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</si>
  <si>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</si>
  <si>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</si>
  <si>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</si>
  <si>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</si>
  <si>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</si>
  <si>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</si>
  <si>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</si>
  <si>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</si>
  <si>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</si>
  <si>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</si>
  <si>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</si>
  <si>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</si>
  <si>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</si>
  <si>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</si>
  <si>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</si>
  <si>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</si>
  <si>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</si>
  <si>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</si>
  <si>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</si>
  <si>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</si>
  <si>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</si>
  <si>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</si>
  <si>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</si>
  <si>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</si>
  <si>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</si>
  <si>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</si>
  <si>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</si>
  <si>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</si>
  <si>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</si>
  <si>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</si>
  <si>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</si>
  <si>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</si>
  <si>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</si>
  <si>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</si>
  <si>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</si>
  <si>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</si>
  <si>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</si>
  <si>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</si>
  <si>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</si>
  <si>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</si>
  <si>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</si>
  <si>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</si>
  <si>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</si>
  <si>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</si>
  <si>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</si>
  <si>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</si>
  <si>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</si>
  <si>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</si>
  <si>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</si>
  <si>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</si>
  <si>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</si>
  <si>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</si>
  <si>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</si>
  <si>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</si>
  <si>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</si>
  <si>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</si>
  <si>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</si>
  <si>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</si>
  <si>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</si>
  <si>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</si>
  <si>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</si>
  <si>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</si>
  <si>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</si>
  <si>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</si>
  <si>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</si>
  <si>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</si>
  <si>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</si>
  <si>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</si>
  <si>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</si>
  <si>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</si>
  <si>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</si>
  <si>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</si>
  <si>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</si>
  <si>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</si>
  <si>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</si>
  <si>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</si>
  <si>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</si>
  <si>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</si>
  <si>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</si>
  <si>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</si>
  <si>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</si>
  <si>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</si>
  <si>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</si>
  <si>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</si>
  <si>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</si>
  <si>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</si>
  <si>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</si>
  <si>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</si>
  <si>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</si>
  <si>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</si>
  <si>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</si>
  <si>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</si>
  <si>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</si>
  <si>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</si>
  <si>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</si>
  <si>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</si>
  <si>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</si>
  <si>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</si>
  <si>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</si>
  <si>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</si>
  <si>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</si>
  <si>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</si>
  <si>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</si>
  <si>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</si>
  <si>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</si>
  <si>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</si>
  <si>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</si>
  <si>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</si>
  <si>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</si>
  <si>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</si>
  <si>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</si>
  <si>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</si>
  <si>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</si>
  <si>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</si>
  <si>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</si>
  <si>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</si>
  <si>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</si>
  <si>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</si>
  <si>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</si>
  <si>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</si>
  <si>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</si>
  <si>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</si>
  <si>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</si>
  <si>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</si>
  <si>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</si>
  <si>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</si>
  <si>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</si>
  <si>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</si>
  <si>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</si>
  <si>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</si>
  <si>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</si>
  <si>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</si>
  <si>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</si>
  <si>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</si>
  <si>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</si>
  <si>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</si>
  <si>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</si>
  <si>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</si>
  <si>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</si>
  <si>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</si>
  <si>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</si>
  <si>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</si>
  <si>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</si>
  <si>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</si>
  <si>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</si>
  <si>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</si>
  <si>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</si>
  <si>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</si>
  <si>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</si>
  <si>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</si>
  <si>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</si>
  <si>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</si>
  <si>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</si>
  <si>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</si>
  <si>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</si>
  <si>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</si>
  <si>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</si>
  <si>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</si>
  <si>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</si>
  <si>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</si>
  <si>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</si>
  <si>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</si>
  <si>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</si>
  <si>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</si>
  <si>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</si>
  <si>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</si>
  <si>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</si>
  <si>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</si>
  <si>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</si>
  <si>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</si>
  <si>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</si>
  <si>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</si>
  <si>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</si>
  <si>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</si>
  <si>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</si>
  <si>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</si>
  <si>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</si>
  <si>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</si>
  <si>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</si>
  <si>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</si>
  <si>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</si>
  <si>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</si>
  <si>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</si>
  <si>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</si>
  <si>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</si>
  <si>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</si>
  <si>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</si>
  <si>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</si>
  <si>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</si>
  <si>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</si>
  <si>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</si>
  <si>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</si>
  <si>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</si>
  <si>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</si>
  <si>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</si>
  <si>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</si>
  <si>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</si>
  <si>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</si>
  <si>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</si>
  <si>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</si>
  <si>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</si>
  <si>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</si>
  <si>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</si>
  <si>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</si>
  <si>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</si>
  <si>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</si>
  <si>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</si>
  <si>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</si>
  <si>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</si>
  <si>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</si>
  <si>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</si>
  <si>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</si>
  <si>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</si>
  <si>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</si>
  <si>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</si>
  <si>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</si>
  <si>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</si>
  <si>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</si>
  <si>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</si>
  <si>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</si>
  <si>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</si>
  <si>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</si>
  <si>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</si>
  <si>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</si>
  <si>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</si>
  <si>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</si>
  <si>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</si>
  <si>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</si>
  <si>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</si>
  <si>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</si>
  <si>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</si>
  <si>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</si>
  <si>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</si>
  <si>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</si>
  <si>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</si>
  <si>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</si>
  <si>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</si>
  <si>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</si>
  <si>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</si>
  <si>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</si>
  <si>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</si>
  <si>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</si>
  <si>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</si>
  <si>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</si>
  <si>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</si>
  <si>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</si>
  <si>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</si>
  <si>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</si>
  <si>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</si>
  <si>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</si>
  <si>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</si>
  <si>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</si>
  <si>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</si>
  <si>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</si>
  <si>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</si>
  <si>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</si>
  <si>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</si>
  <si>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</si>
  <si>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</si>
  <si>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</si>
  <si>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</si>
  <si>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</si>
  <si>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</si>
  <si>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</si>
  <si>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</si>
  <si>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</si>
  <si>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</si>
  <si>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</si>
  <si>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</si>
  <si>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</si>
  <si>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</si>
  <si>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</si>
  <si>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</si>
  <si>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</si>
  <si>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</si>
  <si>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</si>
  <si>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</si>
  <si>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</si>
  <si>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</si>
  <si>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</si>
  <si>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</si>
  <si>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</si>
  <si>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</si>
  <si>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</si>
  <si>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</si>
  <si>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</si>
  <si>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</si>
  <si>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</si>
  <si>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</si>
  <si>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</si>
  <si>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</si>
  <si>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</si>
  <si>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</si>
  <si>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</si>
  <si>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</si>
  <si>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</si>
  <si>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</si>
  <si>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</si>
  <si>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</si>
  <si>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</si>
  <si>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</si>
  <si>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</si>
  <si>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</si>
  <si>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</si>
  <si>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</si>
  <si>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</si>
  <si>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</si>
  <si>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</si>
  <si>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</si>
  <si>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</si>
  <si>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</si>
  <si>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</si>
  <si>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</si>
  <si>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</si>
  <si>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</si>
  <si>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</si>
  <si>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</si>
  <si>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</si>
  <si>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</si>
  <si>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</si>
  <si>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</si>
  <si>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</si>
  <si>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</si>
  <si>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</si>
  <si>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</si>
  <si>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</si>
  <si>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</si>
  <si>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</si>
  <si>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</si>
  <si>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</si>
  <si>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</si>
  <si>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</si>
  <si>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</si>
  <si>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</si>
  <si>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</si>
  <si>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</si>
  <si>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</si>
  <si>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</si>
  <si>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</si>
  <si>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</si>
  <si>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</si>
  <si>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</si>
  <si>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</si>
  <si>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</si>
  <si>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</si>
  <si>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</si>
  <si>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</si>
  <si>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</si>
  <si>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</si>
  <si>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</si>
  <si>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</si>
  <si>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</si>
  <si>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</si>
  <si>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</si>
  <si>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</si>
  <si>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</si>
  <si>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</si>
  <si>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</si>
  <si>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</si>
  <si>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</si>
  <si>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</si>
  <si>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</si>
  <si>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</si>
  <si>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</si>
  <si>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</si>
  <si>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</si>
  <si>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</si>
  <si>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</si>
  <si>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</si>
  <si>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</si>
  <si>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</si>
  <si>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</si>
  <si>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</si>
  <si>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</si>
  <si>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</si>
  <si>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TRANSELECTRICA SA</t>
  </si>
  <si>
    <t>ROTSELACNOR9</t>
  </si>
  <si>
    <t>Bucharest Stock Exchange</t>
  </si>
  <si>
    <t>TEL RO</t>
  </si>
  <si>
    <t>--</t>
  </si>
  <si>
    <t>BRD-GROUPE SOCIETE GENERALE</t>
  </si>
  <si>
    <t>ROBRDBACNOR2</t>
  </si>
  <si>
    <t>BRD RO</t>
  </si>
  <si>
    <t>SOCIETATEA ENERGETICA ELECTRICA</t>
  </si>
  <si>
    <t>ROELECACNOR5</t>
  </si>
  <si>
    <t>EL RO</t>
  </si>
  <si>
    <t>SC Fondul Proprietatea SA - Bucuresti</t>
  </si>
  <si>
    <t>ROFPTAACNOR5</t>
  </si>
  <si>
    <t>FP RO</t>
  </si>
  <si>
    <t>SOCIETATEA NATIONALA NUCLEAR</t>
  </si>
  <si>
    <t>ROSNNEACNOR8</t>
  </si>
  <si>
    <t>SNN RO</t>
  </si>
  <si>
    <t>MED LIFE SA</t>
  </si>
  <si>
    <t>ROMEDLACNOR6</t>
  </si>
  <si>
    <t>M RO</t>
  </si>
  <si>
    <t>CONPET SA PLOIESTI</t>
  </si>
  <si>
    <t>ROCOTEACNOR7</t>
  </si>
  <si>
    <t>COTE RO</t>
  </si>
  <si>
    <t>SOCIETATEA NATIONALA DE GAZE</t>
  </si>
  <si>
    <t>ROSNGNACNOR3</t>
  </si>
  <si>
    <t>SNG RO</t>
  </si>
  <si>
    <t>DIGI COMMUNICATIONS NV</t>
  </si>
  <si>
    <t>NL0012294474</t>
  </si>
  <si>
    <t>DIGI RO</t>
  </si>
  <si>
    <t>BANCA TRANSILVANIA SA</t>
  </si>
  <si>
    <t>ROTLVAACNOR1</t>
  </si>
  <si>
    <t>TLV RO</t>
  </si>
  <si>
    <t>TRANSGAZ SA MEDIAS</t>
  </si>
  <si>
    <t>ROTGNTACNOR8</t>
  </si>
  <si>
    <t>TGN RO</t>
  </si>
  <si>
    <t>OMV PETROM SA</t>
  </si>
  <si>
    <t>ROSNPPACNOR9</t>
  </si>
  <si>
    <t>SNP RO</t>
  </si>
  <si>
    <t>SPHERA FRANCHISE GROUP SA</t>
  </si>
  <si>
    <t>ROSFGPACNOR4</t>
  </si>
  <si>
    <t>SFG RO</t>
  </si>
  <si>
    <t>PURCARI WINERIES PLC</t>
  </si>
  <si>
    <t>CY0107600716</t>
  </si>
  <si>
    <t>WINE RO</t>
  </si>
  <si>
    <t>ALRO SA</t>
  </si>
  <si>
    <t>ROALROACNOR0</t>
  </si>
  <si>
    <t>ALR RO</t>
  </si>
  <si>
    <t>BURSA DE VALORI BUCURESTI SA</t>
  </si>
  <si>
    <t>ROBVBAACNOR0</t>
  </si>
  <si>
    <t>BVB RO</t>
  </si>
  <si>
    <t>чл. 46 от Закона за дейността на колективните инвестиционни схеми и на други предприятия за колективно инвестиране</t>
  </si>
  <si>
    <t>Намаляване на теглото на емисията в портфейла на фонда.</t>
  </si>
  <si>
    <t>По причини извън контрола на УД инвестицията в акции на OMV Petrom  от Референтния индекс е нараснала над 20% от активите на борсово търгувания фонд.</t>
  </si>
  <si>
    <t>По причини извън контрола на УД инвестицията в акции на SC Fondul Proprietatea SA - Bucuresti  от Референтния индекс е нараснала над 20% от активите на борсово търгувания фонд.</t>
  </si>
  <si>
    <t>По причини извън контрола на УД инвестицията в акции на Banca Transilvania SA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</si>
</sst>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1" applyNumberFormat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4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7" borderId="1" applyNumberFormat="0" applyAlignment="0" applyProtection="0"/>
    <xf numFmtId="0" fontId="60" fillId="3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5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5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4" fillId="34" borderId="8" applyNumberFormat="0" applyAlignment="0" applyProtection="0"/>
    <xf numFmtId="0" fontId="64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Alignment="1">
      <alignment/>
    </xf>
    <xf numFmtId="0" fontId="16" fillId="0" borderId="10" xfId="379" applyFont="1" applyBorder="1" applyAlignment="1" applyProtection="1">
      <alignment horizontal="center" vertical="center" wrapText="1"/>
      <protection/>
    </xf>
    <xf numFmtId="0" fontId="16" fillId="0" borderId="10" xfId="379" applyFont="1" applyBorder="1" applyAlignment="1" applyProtection="1">
      <alignment horizontal="centerContinuous" vertical="center" wrapText="1"/>
      <protection/>
    </xf>
    <xf numFmtId="0" fontId="14" fillId="0" borderId="10" xfId="379" applyFont="1" applyBorder="1" applyAlignment="1" applyProtection="1">
      <alignment horizontal="left" wrapText="1"/>
      <protection/>
    </xf>
    <xf numFmtId="0" fontId="14" fillId="0" borderId="0" xfId="381" applyFont="1" applyFill="1" applyProtection="1">
      <alignment/>
      <protection/>
    </xf>
    <xf numFmtId="0" fontId="16" fillId="0" borderId="10" xfId="379" applyFont="1" applyBorder="1" applyAlignment="1" applyProtection="1">
      <alignment horizontal="right"/>
      <protection/>
    </xf>
    <xf numFmtId="0" fontId="18" fillId="0" borderId="0" xfId="379" applyFont="1" applyBorder="1" applyAlignment="1" applyProtection="1">
      <alignment horizontal="left" wrapText="1"/>
      <protection/>
    </xf>
    <xf numFmtId="0" fontId="14" fillId="0" borderId="0" xfId="379" applyFont="1" applyFill="1" applyBorder="1" applyAlignment="1" applyProtection="1">
      <alignment horizontal="center" vertical="center" wrapText="1"/>
      <protection/>
    </xf>
    <xf numFmtId="0" fontId="14" fillId="0" borderId="0" xfId="381" applyFont="1" applyFill="1" applyBorder="1" applyProtection="1">
      <alignment/>
      <protection/>
    </xf>
    <xf numFmtId="0" fontId="19" fillId="0" borderId="0" xfId="379" applyFont="1" applyFill="1" applyBorder="1" applyAlignment="1" applyProtection="1">
      <alignment vertical="center" wrapText="1"/>
      <protection/>
    </xf>
    <xf numFmtId="0" fontId="19" fillId="0" borderId="0" xfId="379" applyFont="1" applyFill="1" applyBorder="1" applyAlignment="1" applyProtection="1">
      <alignment horizontal="center" vertical="center" wrapText="1"/>
      <protection/>
    </xf>
    <xf numFmtId="0" fontId="14" fillId="0" borderId="0" xfId="379" applyFont="1" applyFill="1" applyBorder="1" applyAlignment="1" applyProtection="1">
      <alignment horizontal="left" vertical="center" wrapText="1"/>
      <protection/>
    </xf>
    <xf numFmtId="0" fontId="14" fillId="0" borderId="0" xfId="381" applyFont="1" applyFill="1" applyBorder="1" applyAlignment="1" applyProtection="1">
      <alignment horizontal="left" wrapText="1"/>
      <protection/>
    </xf>
    <xf numFmtId="0" fontId="14" fillId="0" borderId="0" xfId="381" applyFont="1" applyFill="1" applyAlignment="1" applyProtection="1">
      <alignment horizontal="left" wrapText="1"/>
      <protection/>
    </xf>
    <xf numFmtId="0" fontId="14" fillId="0" borderId="0" xfId="379" applyFont="1" applyBorder="1" applyAlignment="1" applyProtection="1">
      <alignment horizontal="left" wrapText="1"/>
      <protection/>
    </xf>
    <xf numFmtId="0" fontId="16" fillId="0" borderId="0" xfId="379" applyFont="1" applyBorder="1" applyAlignment="1" applyProtection="1">
      <alignment horizontal="left" wrapText="1"/>
      <protection/>
    </xf>
    <xf numFmtId="0" fontId="16" fillId="40" borderId="0" xfId="379" applyFont="1" applyFill="1" applyBorder="1" applyAlignment="1" applyProtection="1">
      <alignment horizontal="right"/>
      <protection/>
    </xf>
    <xf numFmtId="1" fontId="16" fillId="0" borderId="0" xfId="379" applyNumberFormat="1" applyFont="1" applyFill="1" applyBorder="1" applyAlignment="1" applyProtection="1">
      <alignment vertical="center" wrapText="1"/>
      <protection/>
    </xf>
    <xf numFmtId="0" fontId="16" fillId="0" borderId="11" xfId="387" applyFont="1" applyBorder="1" applyAlignment="1" applyProtection="1">
      <alignment horizontal="centerContinuous" vertical="center" wrapText="1"/>
      <protection/>
    </xf>
    <xf numFmtId="0" fontId="14" fillId="0" borderId="12" xfId="387" applyFont="1" applyBorder="1" applyAlignment="1" applyProtection="1">
      <alignment horizontal="centerContinuous" vertical="center" wrapText="1"/>
      <protection/>
    </xf>
    <xf numFmtId="0" fontId="16" fillId="0" borderId="13" xfId="387" applyFont="1" applyBorder="1" applyAlignment="1" applyProtection="1">
      <alignment horizontal="centerContinuous" vertical="center" wrapText="1"/>
      <protection/>
    </xf>
    <xf numFmtId="0" fontId="14" fillId="0" borderId="14" xfId="387" applyFont="1" applyBorder="1" applyAlignment="1" applyProtection="1">
      <alignment horizontal="centerContinuous" vertical="center" wrapText="1"/>
      <protection/>
    </xf>
    <xf numFmtId="0" fontId="16" fillId="0" borderId="13" xfId="387" applyFont="1" applyBorder="1" applyAlignment="1" applyProtection="1">
      <alignment horizontal="centerContinuous" vertical="center"/>
      <protection/>
    </xf>
    <xf numFmtId="0" fontId="16" fillId="0" borderId="14" xfId="387" applyFont="1" applyBorder="1" applyAlignment="1" applyProtection="1">
      <alignment horizontal="centerContinuous" vertical="center"/>
      <protection/>
    </xf>
    <xf numFmtId="0" fontId="14" fillId="0" borderId="10" xfId="387" applyFont="1" applyBorder="1" applyAlignment="1" applyProtection="1">
      <alignment horizontal="right" vertical="center" wrapText="1"/>
      <protection/>
    </xf>
    <xf numFmtId="0" fontId="14" fillId="0" borderId="11" xfId="387" applyFont="1" applyBorder="1" applyAlignment="1" applyProtection="1">
      <alignment horizontal="left" vertical="center" wrapText="1"/>
      <protection/>
    </xf>
    <xf numFmtId="0" fontId="14" fillId="0" borderId="12" xfId="387" applyFont="1" applyBorder="1" applyAlignment="1" applyProtection="1">
      <alignment horizontal="left" vertical="center" wrapText="1"/>
      <protection/>
    </xf>
    <xf numFmtId="0" fontId="14" fillId="0" borderId="10" xfId="387" applyFont="1" applyBorder="1" applyAlignment="1" applyProtection="1">
      <alignment horizontal="right"/>
      <protection/>
    </xf>
    <xf numFmtId="0" fontId="14" fillId="0" borderId="11" xfId="387" applyFont="1" applyBorder="1" applyProtection="1">
      <alignment/>
      <protection/>
    </xf>
    <xf numFmtId="0" fontId="14" fillId="0" borderId="12" xfId="387" applyFont="1" applyBorder="1" applyProtection="1">
      <alignment/>
      <protection/>
    </xf>
    <xf numFmtId="0" fontId="14" fillId="0" borderId="15" xfId="387" applyFont="1" applyBorder="1" applyProtection="1">
      <alignment/>
      <protection/>
    </xf>
    <xf numFmtId="0" fontId="14" fillId="0" borderId="16" xfId="387" applyFont="1" applyBorder="1" applyProtection="1">
      <alignment/>
      <protection/>
    </xf>
    <xf numFmtId="0" fontId="14" fillId="0" borderId="0" xfId="18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382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382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382" applyFont="1" applyBorder="1" applyAlignment="1" applyProtection="1">
      <alignment horizontal="centerContinuous" vertical="center"/>
      <protection hidden="1"/>
    </xf>
    <xf numFmtId="0" fontId="16" fillId="0" borderId="0" xfId="382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378" applyFont="1" applyFill="1" applyBorder="1" applyAlignment="1" applyProtection="1">
      <alignment horizontal="center" vertical="center" wrapText="1"/>
      <protection/>
    </xf>
    <xf numFmtId="0" fontId="14" fillId="0" borderId="10" xfId="386" applyFont="1" applyFill="1" applyBorder="1" applyAlignment="1" applyProtection="1">
      <alignment horizontal="center" vertical="center" wrapText="1"/>
      <protection/>
    </xf>
    <xf numFmtId="0" fontId="14" fillId="0" borderId="10" xfId="386" applyFont="1" applyFill="1" applyBorder="1" applyAlignment="1" applyProtection="1">
      <alignment horizontal="center" vertical="center"/>
      <protection/>
    </xf>
    <xf numFmtId="4" fontId="14" fillId="7" borderId="17" xfId="386" applyNumberFormat="1" applyFont="1" applyFill="1" applyBorder="1" applyProtection="1">
      <alignment/>
      <protection locked="0"/>
    </xf>
    <xf numFmtId="0" fontId="20" fillId="0" borderId="0" xfId="386" applyFont="1">
      <alignment/>
      <protection/>
    </xf>
    <xf numFmtId="0" fontId="14" fillId="0" borderId="0" xfId="386" applyFont="1">
      <alignment/>
      <protection/>
    </xf>
    <xf numFmtId="0" fontId="14" fillId="0" borderId="0" xfId="386" applyFont="1" applyFill="1" applyBorder="1">
      <alignment/>
      <protection/>
    </xf>
    <xf numFmtId="0" fontId="14" fillId="0" borderId="0" xfId="386" applyFont="1" applyFill="1">
      <alignment/>
      <protection/>
    </xf>
    <xf numFmtId="0" fontId="14" fillId="0" borderId="0" xfId="380" applyFont="1" applyFill="1" applyBorder="1" applyAlignment="1">
      <alignment/>
      <protection/>
    </xf>
    <xf numFmtId="0" fontId="14" fillId="0" borderId="0" xfId="386" applyFont="1" applyFill="1" applyProtection="1">
      <alignment/>
      <protection locked="0"/>
    </xf>
    <xf numFmtId="0" fontId="14" fillId="7" borderId="18" xfId="386" applyFont="1" applyFill="1" applyBorder="1" applyProtection="1">
      <alignment/>
      <protection locked="0"/>
    </xf>
    <xf numFmtId="0" fontId="14" fillId="7" borderId="18" xfId="386" applyFont="1" applyFill="1" applyBorder="1" applyAlignment="1" applyProtection="1">
      <alignment horizontal="center"/>
      <protection locked="0"/>
    </xf>
    <xf numFmtId="4" fontId="14" fillId="7" borderId="18" xfId="386" applyNumberFormat="1" applyFont="1" applyFill="1" applyBorder="1" applyProtection="1">
      <alignment/>
      <protection locked="0"/>
    </xf>
    <xf numFmtId="0" fontId="14" fillId="7" borderId="17" xfId="386" applyFont="1" applyFill="1" applyBorder="1" applyProtection="1">
      <alignment/>
      <protection locked="0"/>
    </xf>
    <xf numFmtId="0" fontId="14" fillId="7" borderId="17" xfId="386" applyFont="1" applyFill="1" applyBorder="1" applyAlignment="1" applyProtection="1">
      <alignment horizontal="center"/>
      <protection locked="0"/>
    </xf>
    <xf numFmtId="49" fontId="14" fillId="7" borderId="17" xfId="386" applyNumberFormat="1" applyFont="1" applyFill="1" applyBorder="1" applyAlignment="1" applyProtection="1">
      <alignment horizontal="center"/>
      <protection locked="0"/>
    </xf>
    <xf numFmtId="4" fontId="14" fillId="7" borderId="18" xfId="386" applyNumberFormat="1" applyFont="1" applyFill="1" applyBorder="1" applyAlignment="1" applyProtection="1">
      <alignment horizontal="center"/>
      <protection locked="0"/>
    </xf>
    <xf numFmtId="4" fontId="14" fillId="7" borderId="17" xfId="386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382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382" applyFont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vertical="center"/>
      <protection hidden="1"/>
    </xf>
    <xf numFmtId="0" fontId="14" fillId="0" borderId="0" xfId="382" applyFont="1" applyAlignment="1" applyProtection="1">
      <alignment vertical="center"/>
      <protection hidden="1"/>
    </xf>
    <xf numFmtId="0" fontId="16" fillId="0" borderId="0" xfId="382" applyFont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382" applyFont="1" applyAlignment="1" applyProtection="1">
      <alignment horizontal="left" vertical="center"/>
      <protection hidden="1"/>
    </xf>
    <xf numFmtId="0" fontId="16" fillId="0" borderId="0" xfId="383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382" applyFont="1" applyFill="1" applyBorder="1" applyAlignment="1" applyProtection="1">
      <alignment horizontal="left" vertical="center" wrapText="1"/>
      <protection/>
    </xf>
    <xf numFmtId="0" fontId="14" fillId="0" borderId="0" xfId="382" applyFont="1" applyBorder="1" applyAlignment="1" applyProtection="1">
      <alignment horizontal="right" vertical="center"/>
      <protection hidden="1"/>
    </xf>
    <xf numFmtId="0" fontId="14" fillId="0" borderId="0" xfId="382" applyFont="1" applyBorder="1" applyAlignment="1" applyProtection="1">
      <alignment vertical="center"/>
      <protection hidden="1"/>
    </xf>
    <xf numFmtId="0" fontId="14" fillId="0" borderId="0" xfId="382" applyFont="1" applyBorder="1" applyAlignment="1" applyProtection="1">
      <alignment horizontal="left" vertical="center"/>
      <protection hidden="1"/>
    </xf>
    <xf numFmtId="0" fontId="14" fillId="0" borderId="10" xfId="386" applyFont="1" applyFill="1" applyBorder="1" applyAlignment="1" applyProtection="1">
      <alignment horizontal="center" vertical="center" textRotation="90" wrapText="1"/>
      <protection/>
    </xf>
    <xf numFmtId="0" fontId="14" fillId="0" borderId="10" xfId="386" applyFont="1" applyFill="1" applyBorder="1" applyAlignment="1" applyProtection="1">
      <alignment horizontal="center" vertical="center" textRotation="90"/>
      <protection/>
    </xf>
    <xf numFmtId="186" fontId="14" fillId="7" borderId="18" xfId="386" applyNumberFormat="1" applyFont="1" applyFill="1" applyBorder="1" applyProtection="1">
      <alignment/>
      <protection locked="0"/>
    </xf>
    <xf numFmtId="0" fontId="7" fillId="41" borderId="10" xfId="382" applyFont="1" applyFill="1" applyBorder="1" applyAlignment="1" applyProtection="1">
      <alignment horizontal="left" vertical="center" wrapText="1"/>
      <protection/>
    </xf>
    <xf numFmtId="0" fontId="16" fillId="0" borderId="0" xfId="382" applyFont="1" applyBorder="1" applyAlignment="1" applyProtection="1">
      <alignment horizontal="centerContinuous" vertical="center"/>
      <protection/>
    </xf>
    <xf numFmtId="0" fontId="23" fillId="0" borderId="0" xfId="382" applyFont="1" applyBorder="1" applyAlignment="1" applyProtection="1">
      <alignment horizontal="centerContinuous" vertical="center"/>
      <protection/>
    </xf>
    <xf numFmtId="0" fontId="24" fillId="0" borderId="0" xfId="382" applyFont="1" applyBorder="1" applyAlignment="1" applyProtection="1">
      <alignment horizontal="centerContinuous" vertical="center"/>
      <protection/>
    </xf>
    <xf numFmtId="0" fontId="16" fillId="0" borderId="0" xfId="382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382" applyFont="1" applyBorder="1" applyAlignment="1" applyProtection="1">
      <alignment horizontal="centerContinuous" vertical="center" wrapText="1"/>
      <protection/>
    </xf>
    <xf numFmtId="0" fontId="24" fillId="0" borderId="0" xfId="382" applyFont="1" applyBorder="1" applyAlignment="1" applyProtection="1">
      <alignment horizontal="centerContinuous" vertical="center" wrapText="1"/>
      <protection/>
    </xf>
    <xf numFmtId="0" fontId="16" fillId="0" borderId="0" xfId="382" applyFont="1" applyAlignment="1" applyProtection="1">
      <alignment horizontal="centerContinuous" vertical="center" wrapText="1"/>
      <protection/>
    </xf>
    <xf numFmtId="0" fontId="16" fillId="0" borderId="0" xfId="382" applyFont="1" applyBorder="1" applyAlignment="1" applyProtection="1">
      <alignment horizontal="centerContinuous" vertical="center" wrapText="1"/>
      <protection/>
    </xf>
    <xf numFmtId="0" fontId="16" fillId="0" borderId="0" xfId="382" applyFont="1" applyBorder="1" applyAlignment="1" applyProtection="1">
      <alignment horizontal="centerContinuous" vertical="center" wrapText="1"/>
      <protection hidden="1"/>
    </xf>
    <xf numFmtId="0" fontId="14" fillId="0" borderId="10" xfId="379" applyFont="1" applyBorder="1" applyAlignment="1" applyProtection="1">
      <alignment horizontal="left" wrapText="1" indent="1"/>
      <protection/>
    </xf>
    <xf numFmtId="0" fontId="4" fillId="0" borderId="10" xfId="382" applyFont="1" applyBorder="1" applyAlignment="1" applyProtection="1">
      <alignment horizontal="center" vertical="center" wrapText="1"/>
      <protection/>
    </xf>
    <xf numFmtId="0" fontId="4" fillId="41" borderId="10" xfId="382" applyFont="1" applyFill="1" applyBorder="1" applyAlignment="1" applyProtection="1">
      <alignment horizontal="left" vertical="center" wrapText="1"/>
      <protection/>
    </xf>
    <xf numFmtId="0" fontId="16" fillId="0" borderId="0" xfId="384" applyFont="1" applyBorder="1" applyAlignment="1" applyProtection="1">
      <alignment horizontal="center" vertical="center" wrapText="1"/>
      <protection/>
    </xf>
    <xf numFmtId="0" fontId="16" fillId="0" borderId="10" xfId="384" applyFont="1" applyBorder="1" applyAlignment="1" applyProtection="1">
      <alignment horizontal="center" vertical="center" wrapText="1"/>
      <protection/>
    </xf>
    <xf numFmtId="0" fontId="16" fillId="0" borderId="10" xfId="382" applyFont="1" applyBorder="1" applyAlignment="1" applyProtection="1">
      <alignment horizontal="center" vertical="center" wrapText="1"/>
      <protection/>
    </xf>
    <xf numFmtId="0" fontId="16" fillId="0" borderId="10" xfId="384" applyFont="1" applyBorder="1" applyAlignment="1" applyProtection="1">
      <alignment vertical="center" wrapText="1"/>
      <protection/>
    </xf>
    <xf numFmtId="3" fontId="16" fillId="0" borderId="10" xfId="384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382" applyFont="1" applyAlignment="1" applyProtection="1">
      <alignment horizontal="center" vertical="center" wrapText="1"/>
      <protection/>
    </xf>
    <xf numFmtId="0" fontId="3" fillId="0" borderId="0" xfId="382" applyFont="1" applyBorder="1" applyAlignment="1" applyProtection="1">
      <alignment vertical="center"/>
      <protection/>
    </xf>
    <xf numFmtId="0" fontId="3" fillId="0" borderId="0" xfId="382" applyFont="1" applyAlignment="1" applyProtection="1">
      <alignment horizontal="center" vertical="center"/>
      <protection/>
    </xf>
    <xf numFmtId="0" fontId="3" fillId="0" borderId="0" xfId="382" applyFont="1" applyBorder="1" applyAlignment="1" applyProtection="1">
      <alignment horizontal="left" vertical="center"/>
      <protection/>
    </xf>
    <xf numFmtId="0" fontId="3" fillId="0" borderId="0" xfId="382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82" applyFont="1" applyAlignment="1" applyProtection="1">
      <alignment horizontal="center" vertical="center" wrapText="1"/>
      <protection/>
    </xf>
    <xf numFmtId="0" fontId="14" fillId="0" borderId="0" xfId="382" applyFont="1" applyAlignment="1" applyProtection="1">
      <alignment vertical="center" wrapText="1"/>
      <protection/>
    </xf>
    <xf numFmtId="0" fontId="16" fillId="0" borderId="0" xfId="382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82" applyFont="1" applyBorder="1" applyAlignment="1" applyProtection="1">
      <alignment horizontal="center" vertical="center" wrapText="1"/>
      <protection/>
    </xf>
    <xf numFmtId="0" fontId="16" fillId="0" borderId="0" xfId="383" applyFont="1" applyAlignment="1" applyProtection="1">
      <alignment horizontal="center" vertical="center" wrapText="1"/>
      <protection/>
    </xf>
    <xf numFmtId="14" fontId="16" fillId="0" borderId="10" xfId="382" applyNumberFormat="1" applyFont="1" applyBorder="1" applyAlignment="1" applyProtection="1">
      <alignment horizontal="center" vertical="center" wrapText="1"/>
      <protection/>
    </xf>
    <xf numFmtId="49" fontId="16" fillId="0" borderId="10" xfId="382" applyNumberFormat="1" applyFont="1" applyBorder="1" applyAlignment="1" applyProtection="1">
      <alignment horizontal="center" vertical="center" wrapText="1"/>
      <protection/>
    </xf>
    <xf numFmtId="0" fontId="16" fillId="41" borderId="10" xfId="382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84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381" applyFont="1" applyProtection="1">
      <alignment/>
      <protection/>
    </xf>
    <xf numFmtId="0" fontId="15" fillId="0" borderId="0" xfId="381" applyFont="1" applyAlignment="1" applyProtection="1">
      <alignment/>
      <protection/>
    </xf>
    <xf numFmtId="0" fontId="15" fillId="0" borderId="0" xfId="38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379" applyFont="1" applyAlignment="1" applyProtection="1">
      <alignment horizontal="center"/>
      <protection/>
    </xf>
    <xf numFmtId="0" fontId="16" fillId="0" borderId="0" xfId="382" applyFont="1" applyFill="1" applyBorder="1" applyAlignment="1" applyProtection="1">
      <alignment vertical="justify"/>
      <protection/>
    </xf>
    <xf numFmtId="0" fontId="14" fillId="0" borderId="0" xfId="382" applyFont="1" applyAlignment="1" applyProtection="1">
      <alignment vertical="top"/>
      <protection/>
    </xf>
    <xf numFmtId="0" fontId="16" fillId="0" borderId="0" xfId="379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379" applyFont="1" applyBorder="1" applyAlignment="1" applyProtection="1">
      <alignment vertical="justify"/>
      <protection/>
    </xf>
    <xf numFmtId="0" fontId="14" fillId="0" borderId="0" xfId="379" applyFont="1" applyBorder="1" applyAlignment="1" applyProtection="1">
      <alignment vertical="justify" wrapText="1"/>
      <protection/>
    </xf>
    <xf numFmtId="0" fontId="14" fillId="0" borderId="0" xfId="382" applyFont="1" applyAlignment="1" applyProtection="1">
      <alignment vertical="top" wrapText="1"/>
      <protection/>
    </xf>
    <xf numFmtId="0" fontId="16" fillId="0" borderId="0" xfId="379" applyFont="1" applyBorder="1" applyAlignment="1" applyProtection="1">
      <alignment vertical="justify" wrapText="1"/>
      <protection/>
    </xf>
    <xf numFmtId="0" fontId="16" fillId="0" borderId="0" xfId="379" applyFont="1" applyAlignment="1" applyProtection="1">
      <alignment horizontal="left" vertical="center" wrapText="1"/>
      <protection/>
    </xf>
    <xf numFmtId="0" fontId="16" fillId="0" borderId="0" xfId="381" applyFont="1" applyProtection="1">
      <alignment/>
      <protection/>
    </xf>
    <xf numFmtId="0" fontId="14" fillId="0" borderId="10" xfId="381" applyFont="1" applyBorder="1" applyAlignment="1" applyProtection="1">
      <alignment horizontal="left" wrapText="1" indent="1"/>
      <protection/>
    </xf>
    <xf numFmtId="1" fontId="14" fillId="0" borderId="0" xfId="379" applyNumberFormat="1" applyFont="1" applyFill="1" applyBorder="1" applyAlignment="1" applyProtection="1">
      <alignment vertical="center" wrapText="1"/>
      <protection/>
    </xf>
    <xf numFmtId="1" fontId="14" fillId="0" borderId="0" xfId="379" applyNumberFormat="1" applyFont="1" applyFill="1" applyBorder="1" applyAlignment="1" applyProtection="1">
      <alignment horizontal="left" vertical="center" wrapText="1"/>
      <protection/>
    </xf>
    <xf numFmtId="0" fontId="14" fillId="0" borderId="0" xfId="381" applyFont="1" applyBorder="1" applyProtection="1">
      <alignment/>
      <protection/>
    </xf>
    <xf numFmtId="0" fontId="14" fillId="0" borderId="0" xfId="381" applyFont="1" applyBorder="1" applyAlignment="1" applyProtection="1">
      <alignment horizontal="left" wrapText="1"/>
      <protection/>
    </xf>
    <xf numFmtId="0" fontId="14" fillId="0" borderId="0" xfId="381" applyFont="1" applyAlignment="1" applyProtection="1">
      <alignment horizontal="left" wrapText="1"/>
      <protection/>
    </xf>
    <xf numFmtId="0" fontId="14" fillId="0" borderId="0" xfId="379" applyFont="1" applyBorder="1" applyProtection="1">
      <alignment/>
      <protection/>
    </xf>
    <xf numFmtId="0" fontId="16" fillId="0" borderId="0" xfId="379" applyFont="1" applyFill="1" applyAlignment="1" applyProtection="1">
      <alignment horizontal="centerContinuous"/>
      <protection/>
    </xf>
    <xf numFmtId="0" fontId="14" fillId="0" borderId="0" xfId="381" applyFont="1" applyFill="1" applyAlignment="1" applyProtection="1">
      <alignment/>
      <protection/>
    </xf>
    <xf numFmtId="0" fontId="14" fillId="0" borderId="0" xfId="379" applyFont="1" applyProtection="1">
      <alignment/>
      <protection/>
    </xf>
    <xf numFmtId="0" fontId="14" fillId="0" borderId="0" xfId="38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385" applyFont="1" applyFill="1" applyAlignment="1" applyProtection="1">
      <alignment vertical="justify" wrapText="1"/>
      <protection/>
    </xf>
    <xf numFmtId="0" fontId="5" fillId="0" borderId="0" xfId="382" applyFont="1" applyFill="1" applyBorder="1" applyAlignment="1" applyProtection="1">
      <alignment horizontal="left" vertical="justify" wrapText="1"/>
      <protection/>
    </xf>
    <xf numFmtId="0" fontId="6" fillId="0" borderId="0" xfId="382" applyFont="1" applyFill="1" applyBorder="1" applyAlignment="1" applyProtection="1">
      <alignment horizontal="left" vertical="justify" wrapText="1"/>
      <protection/>
    </xf>
    <xf numFmtId="0" fontId="6" fillId="0" borderId="0" xfId="38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382" applyFont="1" applyFill="1" applyAlignment="1" applyProtection="1">
      <alignment horizontal="left" vertical="justify"/>
      <protection/>
    </xf>
    <xf numFmtId="0" fontId="6" fillId="0" borderId="19" xfId="382" applyFont="1" applyFill="1" applyBorder="1" applyAlignment="1" applyProtection="1">
      <alignment horizontal="left" vertical="justify" wrapText="1"/>
      <protection/>
    </xf>
    <xf numFmtId="0" fontId="6" fillId="0" borderId="0" xfId="385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385" applyFont="1" applyFill="1" applyBorder="1" applyAlignment="1" applyProtection="1">
      <alignment horizontal="left" vertical="justify" wrapText="1"/>
      <protection/>
    </xf>
    <xf numFmtId="0" fontId="3" fillId="0" borderId="10" xfId="385" applyFont="1" applyFill="1" applyBorder="1" applyAlignment="1" applyProtection="1">
      <alignment horizontal="left" vertical="justify" wrapText="1"/>
      <protection/>
    </xf>
    <xf numFmtId="0" fontId="1" fillId="40" borderId="10" xfId="385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385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2" applyFont="1" applyBorder="1" applyAlignment="1" applyProtection="1">
      <alignment horizontal="left" vertical="center" wrapText="1"/>
      <protection/>
    </xf>
    <xf numFmtId="0" fontId="16" fillId="0" borderId="0" xfId="382" applyFont="1" applyBorder="1" applyAlignment="1" applyProtection="1">
      <alignment vertical="top" wrapText="1"/>
      <protection/>
    </xf>
    <xf numFmtId="0" fontId="14" fillId="0" borderId="0" xfId="384" applyFont="1" applyBorder="1" applyAlignment="1" applyProtection="1">
      <alignment horizontal="centerContinuous"/>
      <protection/>
    </xf>
    <xf numFmtId="0" fontId="14" fillId="0" borderId="0" xfId="384" applyFont="1" applyBorder="1" applyProtection="1">
      <alignment/>
      <protection/>
    </xf>
    <xf numFmtId="0" fontId="14" fillId="0" borderId="0" xfId="384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85" applyFont="1" applyFill="1" applyProtection="1">
      <alignment/>
      <protection/>
    </xf>
    <xf numFmtId="0" fontId="16" fillId="0" borderId="0" xfId="382" applyFont="1" applyBorder="1" applyAlignment="1" applyProtection="1">
      <alignment horizontal="center" vertical="center"/>
      <protection/>
    </xf>
    <xf numFmtId="0" fontId="16" fillId="0" borderId="0" xfId="382" applyFont="1" applyBorder="1" applyAlignment="1" applyProtection="1">
      <alignment vertical="center" wrapText="1"/>
      <protection/>
    </xf>
    <xf numFmtId="49" fontId="4" fillId="0" borderId="10" xfId="38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382" applyNumberFormat="1" applyFont="1" applyAlignment="1" applyProtection="1">
      <alignment horizontal="left" vertical="center"/>
      <protection/>
    </xf>
    <xf numFmtId="0" fontId="3" fillId="0" borderId="0" xfId="382" applyFont="1" applyBorder="1" applyAlignment="1" applyProtection="1">
      <alignment horizontal="right" vertical="center"/>
      <protection hidden="1"/>
    </xf>
    <xf numFmtId="0" fontId="3" fillId="0" borderId="0" xfId="382" applyFont="1" applyBorder="1" applyAlignment="1" applyProtection="1">
      <alignment horizontal="right" vertical="center"/>
      <protection/>
    </xf>
    <xf numFmtId="0" fontId="13" fillId="0" borderId="0" xfId="384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379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382" applyNumberFormat="1" applyFont="1" applyAlignment="1" applyProtection="1">
      <alignment horizontal="left" vertical="center"/>
      <protection/>
    </xf>
    <xf numFmtId="189" fontId="3" fillId="0" borderId="0" xfId="382" applyNumberFormat="1" applyFont="1" applyAlignment="1" applyProtection="1">
      <alignment horizontal="left" vertical="center" wrapText="1"/>
      <protection/>
    </xf>
    <xf numFmtId="3" fontId="1" fillId="7" borderId="10" xfId="385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38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82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385" applyFont="1" applyFill="1" applyBorder="1" applyAlignment="1" applyProtection="1">
      <alignment horizontal="center" vertical="center" wrapText="1"/>
      <protection/>
    </xf>
    <xf numFmtId="0" fontId="5" fillId="41" borderId="10" xfId="382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38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387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387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387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386" applyFont="1" applyFill="1" applyBorder="1" applyAlignment="1" applyProtection="1">
      <alignment horizontal="center" vertical="center" textRotation="90"/>
      <protection/>
    </xf>
    <xf numFmtId="0" fontId="16" fillId="0" borderId="10" xfId="386" applyFont="1" applyFill="1" applyBorder="1" applyAlignment="1" applyProtection="1">
      <alignment horizontal="center" vertical="center" wrapText="1"/>
      <protection/>
    </xf>
    <xf numFmtId="0" fontId="16" fillId="0" borderId="10" xfId="378" applyFont="1" applyFill="1" applyBorder="1" applyAlignment="1" applyProtection="1">
      <alignment horizontal="center" vertical="center" wrapText="1"/>
      <protection/>
    </xf>
    <xf numFmtId="0" fontId="16" fillId="42" borderId="20" xfId="378" applyFont="1" applyFill="1" applyBorder="1" applyAlignment="1" applyProtection="1">
      <alignment horizontal="center" vertical="center" wrapText="1"/>
      <protection/>
    </xf>
    <xf numFmtId="190" fontId="14" fillId="7" borderId="21" xfId="378" applyNumberFormat="1" applyFont="1" applyFill="1" applyBorder="1" applyAlignment="1" applyProtection="1">
      <alignment/>
      <protection locked="0"/>
    </xf>
    <xf numFmtId="190" fontId="14" fillId="7" borderId="22" xfId="378" applyNumberFormat="1" applyFont="1" applyFill="1" applyBorder="1" applyAlignment="1" applyProtection="1">
      <alignment/>
      <protection locked="0"/>
    </xf>
    <xf numFmtId="190" fontId="14" fillId="7" borderId="23" xfId="378" applyNumberFormat="1" applyFont="1" applyFill="1" applyBorder="1" applyAlignment="1" applyProtection="1">
      <alignment/>
      <protection locked="0"/>
    </xf>
    <xf numFmtId="190" fontId="14" fillId="7" borderId="24" xfId="378" applyNumberFormat="1" applyFont="1" applyFill="1" applyBorder="1" applyAlignment="1" applyProtection="1">
      <alignment/>
      <protection locked="0"/>
    </xf>
    <xf numFmtId="190" fontId="14" fillId="7" borderId="23" xfId="183" applyNumberFormat="1" applyFont="1" applyFill="1" applyBorder="1" applyAlignment="1" applyProtection="1">
      <alignment/>
      <protection locked="0"/>
    </xf>
    <xf numFmtId="190" fontId="14" fillId="7" borderId="24" xfId="183" applyNumberFormat="1" applyFont="1" applyFill="1" applyBorder="1" applyAlignment="1" applyProtection="1">
      <alignment/>
      <protection locked="0"/>
    </xf>
    <xf numFmtId="0" fontId="16" fillId="42" borderId="25" xfId="37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379" applyFont="1" applyFill="1" applyBorder="1" applyAlignment="1" applyProtection="1">
      <alignment horizontal="left" wrapText="1" indent="1"/>
      <protection/>
    </xf>
    <xf numFmtId="3" fontId="16" fillId="0" borderId="10" xfId="384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9" fillId="0" borderId="0" xfId="386" applyFont="1">
      <alignment/>
      <protection/>
    </xf>
    <xf numFmtId="0" fontId="70" fillId="0" borderId="0" xfId="0" applyFont="1" applyAlignment="1">
      <alignment vertical="center" wrapText="1"/>
    </xf>
    <xf numFmtId="0" fontId="14" fillId="7" borderId="10" xfId="386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386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386" applyFont="1" applyFill="1">
      <alignment/>
      <protection/>
    </xf>
    <xf numFmtId="10" fontId="14" fillId="7" borderId="18" xfId="386" applyNumberFormat="1" applyFont="1" applyFill="1" applyBorder="1" applyAlignment="1" applyProtection="1">
      <alignment horizontal="center"/>
      <protection locked="0"/>
    </xf>
    <xf numFmtId="10" fontId="14" fillId="7" borderId="17" xfId="386" applyNumberFormat="1" applyFont="1" applyFill="1" applyBorder="1" applyAlignment="1" applyProtection="1">
      <alignment horizontal="center"/>
      <protection locked="0"/>
    </xf>
    <xf numFmtId="3" fontId="14" fillId="7" borderId="18" xfId="386" applyNumberFormat="1" applyFont="1" applyFill="1" applyBorder="1" applyAlignment="1" applyProtection="1">
      <alignment horizontal="right"/>
      <protection locked="0"/>
    </xf>
    <xf numFmtId="3" fontId="14" fillId="7" borderId="17" xfId="386" applyNumberFormat="1" applyFont="1" applyFill="1" applyBorder="1" applyAlignment="1" applyProtection="1">
      <alignment horizontal="right"/>
      <protection locked="0"/>
    </xf>
    <xf numFmtId="10" fontId="14" fillId="0" borderId="17" xfId="386" applyNumberFormat="1" applyFont="1" applyFill="1" applyBorder="1" applyAlignment="1" applyProtection="1">
      <alignment horizontal="center"/>
      <protection locked="0"/>
    </xf>
    <xf numFmtId="10" fontId="14" fillId="0" borderId="27" xfId="386" applyNumberFormat="1" applyFont="1" applyFill="1" applyBorder="1" applyAlignment="1" applyProtection="1">
      <alignment horizontal="center"/>
      <protection/>
    </xf>
    <xf numFmtId="10" fontId="14" fillId="0" borderId="17" xfId="386" applyNumberFormat="1" applyFont="1" applyFill="1" applyBorder="1" applyAlignment="1" applyProtection="1">
      <alignment horizontal="center"/>
      <protection/>
    </xf>
    <xf numFmtId="0" fontId="14" fillId="0" borderId="17" xfId="386" applyFont="1" applyFill="1" applyBorder="1" applyAlignment="1" applyProtection="1">
      <alignment horizontal="center"/>
      <protection locked="0"/>
    </xf>
    <xf numFmtId="0" fontId="16" fillId="0" borderId="0" xfId="386" applyFont="1" applyFill="1" applyBorder="1" applyAlignment="1" applyProtection="1">
      <alignment vertical="center" wrapText="1"/>
      <protection/>
    </xf>
    <xf numFmtId="3" fontId="14" fillId="7" borderId="18" xfId="386" applyNumberFormat="1" applyFont="1" applyFill="1" applyBorder="1" applyProtection="1">
      <alignment/>
      <protection locked="0"/>
    </xf>
    <xf numFmtId="3" fontId="14" fillId="7" borderId="17" xfId="386" applyNumberFormat="1" applyFont="1" applyFill="1" applyBorder="1" applyProtection="1">
      <alignment/>
      <protection locked="0"/>
    </xf>
    <xf numFmtId="10" fontId="14" fillId="7" borderId="17" xfId="386" applyNumberFormat="1" applyFont="1" applyFill="1" applyBorder="1" applyProtection="1">
      <alignment/>
      <protection locked="0"/>
    </xf>
    <xf numFmtId="3" fontId="14" fillId="7" borderId="10" xfId="386" applyNumberFormat="1" applyFont="1" applyFill="1" applyBorder="1" applyProtection="1">
      <alignment/>
      <protection locked="0"/>
    </xf>
    <xf numFmtId="0" fontId="20" fillId="4" borderId="0" xfId="386" applyFont="1" applyFill="1">
      <alignment/>
      <protection/>
    </xf>
    <xf numFmtId="0" fontId="14" fillId="4" borderId="0" xfId="386" applyFont="1" applyFill="1">
      <alignment/>
      <protection/>
    </xf>
    <xf numFmtId="0" fontId="14" fillId="4" borderId="0" xfId="386" applyFont="1" applyFill="1" applyProtection="1">
      <alignment/>
      <protection locked="0"/>
    </xf>
    <xf numFmtId="0" fontId="20" fillId="43" borderId="0" xfId="386" applyFont="1" applyFill="1">
      <alignment/>
      <protection/>
    </xf>
    <xf numFmtId="0" fontId="14" fillId="6" borderId="0" xfId="386" applyFont="1" applyFill="1">
      <alignment/>
      <protection/>
    </xf>
    <xf numFmtId="0" fontId="14" fillId="11" borderId="0" xfId="386" applyFont="1" applyFill="1">
      <alignment/>
      <protection/>
    </xf>
    <xf numFmtId="0" fontId="69" fillId="10" borderId="0" xfId="386" applyFont="1" applyFill="1">
      <alignment/>
      <protection/>
    </xf>
    <xf numFmtId="0" fontId="14" fillId="10" borderId="0" xfId="386" applyFont="1" applyFill="1">
      <alignment/>
      <protection/>
    </xf>
    <xf numFmtId="0" fontId="20" fillId="6" borderId="0" xfId="386" applyFont="1" applyFill="1">
      <alignment/>
      <protection/>
    </xf>
    <xf numFmtId="0" fontId="20" fillId="8" borderId="0" xfId="386" applyFont="1" applyFill="1">
      <alignment/>
      <protection/>
    </xf>
    <xf numFmtId="0" fontId="20" fillId="10" borderId="0" xfId="386" applyFont="1" applyFill="1">
      <alignment/>
      <protection/>
    </xf>
    <xf numFmtId="0" fontId="20" fillId="11" borderId="0" xfId="386" applyFont="1" applyFill="1">
      <alignment/>
      <protection/>
    </xf>
    <xf numFmtId="0" fontId="14" fillId="11" borderId="0" xfId="386" applyFont="1" applyFill="1" applyProtection="1">
      <alignment/>
      <protection locked="0"/>
    </xf>
    <xf numFmtId="0" fontId="14" fillId="10" borderId="0" xfId="386" applyFont="1" applyFill="1" applyBorder="1">
      <alignment/>
      <protection/>
    </xf>
    <xf numFmtId="0" fontId="14" fillId="8" borderId="0" xfId="386" applyFont="1" applyFill="1" applyBorder="1">
      <alignment/>
      <protection/>
    </xf>
    <xf numFmtId="0" fontId="14" fillId="8" borderId="0" xfId="380" applyFont="1" applyFill="1" applyBorder="1" applyAlignment="1">
      <alignment/>
      <protection/>
    </xf>
    <xf numFmtId="0" fontId="14" fillId="42" borderId="28" xfId="378" applyFont="1" applyFill="1" applyBorder="1" applyAlignment="1" applyProtection="1">
      <alignment horizontal="center" vertical="center" wrapText="1"/>
      <protection/>
    </xf>
    <xf numFmtId="0" fontId="14" fillId="42" borderId="28" xfId="385" applyFont="1" applyFill="1" applyBorder="1" applyAlignment="1">
      <alignment horizontal="center" vertical="justify"/>
      <protection/>
    </xf>
    <xf numFmtId="0" fontId="14" fillId="0" borderId="18" xfId="386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92" applyNumberFormat="1" applyFont="1" applyAlignment="1" applyProtection="1">
      <alignment horizontal="centerContinuous" vertical="top"/>
      <protection hidden="1"/>
    </xf>
    <xf numFmtId="0" fontId="14" fillId="0" borderId="0" xfId="183" applyNumberFormat="1" applyFont="1" applyAlignment="1" applyProtection="1">
      <alignment horizontal="centerContinuous"/>
      <protection hidden="1"/>
    </xf>
    <xf numFmtId="0" fontId="14" fillId="0" borderId="0" xfId="183" applyFont="1" applyProtection="1">
      <alignment/>
      <protection hidden="1"/>
    </xf>
    <xf numFmtId="0" fontId="14" fillId="0" borderId="0" xfId="382" applyNumberFormat="1" applyFont="1" applyBorder="1" applyAlignment="1" applyProtection="1">
      <alignment horizontal="centerContinuous" vertical="center"/>
      <protection hidden="1"/>
    </xf>
    <xf numFmtId="190" fontId="14" fillId="44" borderId="11" xfId="183" applyNumberFormat="1" applyFont="1" applyFill="1" applyBorder="1" applyAlignment="1" applyProtection="1">
      <alignment horizontal="right"/>
      <protection hidden="1"/>
    </xf>
    <xf numFmtId="190" fontId="14" fillId="44" borderId="29" xfId="183" applyNumberFormat="1" applyFont="1" applyFill="1" applyBorder="1" applyAlignment="1" applyProtection="1">
      <alignment horizontal="left"/>
      <protection hidden="1"/>
    </xf>
    <xf numFmtId="190" fontId="14" fillId="44" borderId="29" xfId="183" applyNumberFormat="1" applyFont="1" applyFill="1" applyBorder="1" applyAlignment="1" applyProtection="1">
      <alignment horizontal="right"/>
      <protection hidden="1"/>
    </xf>
    <xf numFmtId="190" fontId="14" fillId="0" borderId="15" xfId="183" applyNumberFormat="1" applyFont="1" applyFill="1" applyBorder="1" applyAlignment="1" applyProtection="1">
      <alignment horizontal="right"/>
      <protection hidden="1"/>
    </xf>
    <xf numFmtId="190" fontId="14" fillId="0" borderId="19" xfId="183" applyNumberFormat="1" applyFont="1" applyFill="1" applyBorder="1" applyAlignment="1" applyProtection="1">
      <alignment horizontal="left"/>
      <protection hidden="1"/>
    </xf>
    <xf numFmtId="190" fontId="14" fillId="0" borderId="19" xfId="183" applyNumberFormat="1" applyFont="1" applyFill="1" applyBorder="1" applyAlignment="1" applyProtection="1">
      <alignment horizontal="right"/>
      <protection hidden="1"/>
    </xf>
    <xf numFmtId="190" fontId="14" fillId="0" borderId="0" xfId="183" applyNumberFormat="1" applyFont="1" applyFill="1" applyBorder="1" applyAlignment="1" applyProtection="1">
      <alignment horizontal="right"/>
      <protection hidden="1"/>
    </xf>
    <xf numFmtId="0" fontId="14" fillId="0" borderId="15" xfId="183" applyFont="1" applyBorder="1" applyProtection="1">
      <alignment/>
      <protection hidden="1"/>
    </xf>
    <xf numFmtId="0" fontId="16" fillId="42" borderId="11" xfId="192" applyFont="1" applyFill="1" applyBorder="1" applyAlignment="1" applyProtection="1">
      <alignment horizontal="centerContinuous" vertical="center" wrapText="1"/>
      <protection hidden="1"/>
    </xf>
    <xf numFmtId="0" fontId="14" fillId="42" borderId="29" xfId="192" applyFont="1" applyFill="1" applyBorder="1" applyAlignment="1" applyProtection="1">
      <alignment horizontal="centerContinuous" vertical="center" wrapText="1"/>
      <protection hidden="1"/>
    </xf>
    <xf numFmtId="0" fontId="14" fillId="42" borderId="12" xfId="192" applyFont="1" applyFill="1" applyBorder="1" applyAlignment="1" applyProtection="1">
      <alignment horizontal="centerContinuous" vertical="center" wrapText="1"/>
      <protection hidden="1"/>
    </xf>
    <xf numFmtId="0" fontId="14" fillId="0" borderId="0" xfId="183" applyFont="1" applyBorder="1" applyProtection="1">
      <alignment/>
      <protection hidden="1"/>
    </xf>
    <xf numFmtId="3" fontId="14" fillId="0" borderId="0" xfId="183" applyNumberFormat="1" applyFont="1" applyBorder="1" applyProtection="1">
      <alignment/>
      <protection hidden="1"/>
    </xf>
    <xf numFmtId="3" fontId="14" fillId="0" borderId="16" xfId="183" applyNumberFormat="1" applyFont="1" applyBorder="1" applyProtection="1">
      <alignment/>
      <protection hidden="1"/>
    </xf>
    <xf numFmtId="0" fontId="16" fillId="0" borderId="13" xfId="183" applyFont="1" applyBorder="1" applyAlignment="1" applyProtection="1">
      <alignment horizontal="left"/>
      <protection hidden="1"/>
    </xf>
    <xf numFmtId="3" fontId="16" fillId="0" borderId="19" xfId="183" applyNumberFormat="1" applyFont="1" applyBorder="1" applyProtection="1">
      <alignment/>
      <protection hidden="1"/>
    </xf>
    <xf numFmtId="3" fontId="16" fillId="0" borderId="14" xfId="183" applyNumberFormat="1" applyFont="1" applyBorder="1" applyProtection="1">
      <alignment/>
      <protection hidden="1"/>
    </xf>
    <xf numFmtId="190" fontId="14" fillId="0" borderId="0" xfId="183" applyNumberFormat="1" applyFont="1" applyFill="1" applyBorder="1" applyAlignment="1" applyProtection="1">
      <alignment horizontal="left"/>
      <protection hidden="1"/>
    </xf>
    <xf numFmtId="0" fontId="16" fillId="42" borderId="12" xfId="192" applyFont="1" applyFill="1" applyBorder="1" applyAlignment="1" applyProtection="1">
      <alignment horizontal="centerContinuous" vertical="center" wrapText="1"/>
      <protection hidden="1"/>
    </xf>
    <xf numFmtId="3" fontId="16" fillId="0" borderId="16" xfId="183" applyNumberFormat="1" applyFont="1" applyBorder="1" applyProtection="1">
      <alignment/>
      <protection hidden="1"/>
    </xf>
    <xf numFmtId="0" fontId="14" fillId="0" borderId="25" xfId="183" applyFont="1" applyBorder="1" applyProtection="1">
      <alignment/>
      <protection hidden="1"/>
    </xf>
    <xf numFmtId="0" fontId="14" fillId="0" borderId="13" xfId="183" applyFont="1" applyBorder="1" applyProtection="1">
      <alignment/>
      <protection hidden="1"/>
    </xf>
    <xf numFmtId="3" fontId="14" fillId="0" borderId="19" xfId="183" applyNumberFormat="1" applyFont="1" applyBorder="1" applyProtection="1">
      <alignment/>
      <protection hidden="1"/>
    </xf>
    <xf numFmtId="0" fontId="16" fillId="0" borderId="0" xfId="183" applyFont="1" applyBorder="1" applyProtection="1">
      <alignment/>
      <protection hidden="1"/>
    </xf>
    <xf numFmtId="0" fontId="14" fillId="0" borderId="15" xfId="192" applyFont="1" applyFill="1" applyBorder="1" applyAlignment="1" applyProtection="1">
      <alignment horizontal="left" vertical="center"/>
      <protection hidden="1"/>
    </xf>
    <xf numFmtId="3" fontId="14" fillId="0" borderId="0" xfId="192" applyNumberFormat="1" applyFont="1" applyFill="1" applyBorder="1" applyAlignment="1" applyProtection="1">
      <alignment/>
      <protection hidden="1"/>
    </xf>
    <xf numFmtId="3" fontId="14" fillId="0" borderId="0" xfId="183" applyNumberFormat="1" applyFont="1" applyBorder="1" applyAlignment="1" applyProtection="1">
      <alignment/>
      <protection hidden="1"/>
    </xf>
    <xf numFmtId="3" fontId="16" fillId="0" borderId="16" xfId="183" applyNumberFormat="1" applyFont="1" applyBorder="1" applyAlignment="1" applyProtection="1">
      <alignment/>
      <protection hidden="1"/>
    </xf>
    <xf numFmtId="3" fontId="14" fillId="0" borderId="19" xfId="183" applyNumberFormat="1" applyFont="1" applyBorder="1" applyAlignment="1" applyProtection="1">
      <alignment/>
      <protection hidden="1"/>
    </xf>
    <xf numFmtId="3" fontId="16" fillId="0" borderId="14" xfId="183" applyNumberFormat="1" applyFont="1" applyBorder="1" applyAlignment="1" applyProtection="1">
      <alignment/>
      <protection hidden="1"/>
    </xf>
    <xf numFmtId="0" fontId="14" fillId="45" borderId="11" xfId="183" applyFont="1" applyFill="1" applyBorder="1" applyProtection="1">
      <alignment/>
      <protection hidden="1"/>
    </xf>
    <xf numFmtId="0" fontId="14" fillId="45" borderId="29" xfId="18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83" applyFont="1" applyBorder="1" applyAlignment="1" applyProtection="1">
      <alignment wrapText="1"/>
      <protection hidden="1"/>
    </xf>
    <xf numFmtId="3" fontId="16" fillId="0" borderId="0" xfId="183" applyNumberFormat="1" applyFont="1" applyBorder="1" applyAlignment="1" applyProtection="1">
      <alignment/>
      <protection hidden="1"/>
    </xf>
    <xf numFmtId="0" fontId="16" fillId="42" borderId="29" xfId="192" applyFont="1" applyFill="1" applyBorder="1" applyAlignment="1" applyProtection="1">
      <alignment horizontal="centerContinuous" vertical="center" wrapText="1"/>
      <protection hidden="1"/>
    </xf>
    <xf numFmtId="0" fontId="14" fillId="0" borderId="13" xfId="18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382" applyFont="1" applyFill="1" applyBorder="1" applyAlignment="1" applyProtection="1">
      <alignment horizontal="center" vertical="center" wrapText="1"/>
      <protection/>
    </xf>
    <xf numFmtId="0" fontId="16" fillId="41" borderId="10" xfId="382" applyFont="1" applyFill="1" applyBorder="1" applyAlignment="1" applyProtection="1">
      <alignment horizontal="center" vertical="center" wrapText="1"/>
      <protection/>
    </xf>
    <xf numFmtId="0" fontId="14" fillId="0" borderId="10" xfId="379" applyFont="1" applyBorder="1" applyAlignment="1" applyProtection="1">
      <alignment horizontal="left" vertical="center" wrapText="1"/>
      <protection/>
    </xf>
    <xf numFmtId="0" fontId="14" fillId="0" borderId="10" xfId="381" applyFont="1" applyBorder="1" applyAlignment="1" applyProtection="1">
      <alignment horizontal="left" vertical="center" wrapText="1"/>
      <protection/>
    </xf>
    <xf numFmtId="0" fontId="16" fillId="0" borderId="10" xfId="379" applyFont="1" applyBorder="1" applyAlignment="1" applyProtection="1">
      <alignment horizontal="left" vertical="center"/>
      <protection/>
    </xf>
    <xf numFmtId="0" fontId="14" fillId="0" borderId="10" xfId="382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382" applyFont="1" applyFill="1" applyBorder="1" applyAlignment="1" applyProtection="1">
      <alignment horizontal="center" vertical="top" wrapText="1"/>
      <protection/>
    </xf>
    <xf numFmtId="0" fontId="16" fillId="43" borderId="10" xfId="382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382" applyFont="1" applyFill="1" applyBorder="1" applyAlignment="1" applyProtection="1">
      <alignment horizontal="center" vertical="center" wrapText="1"/>
      <protection/>
    </xf>
    <xf numFmtId="0" fontId="16" fillId="4" borderId="10" xfId="384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382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382" applyFont="1" applyFill="1" applyBorder="1" applyAlignment="1" applyProtection="1">
      <alignment horizontal="center" vertical="center" wrapText="1"/>
      <protection/>
    </xf>
    <xf numFmtId="0" fontId="16" fillId="6" borderId="10" xfId="384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382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382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382" applyFont="1" applyFill="1" applyBorder="1" applyAlignment="1" applyProtection="1">
      <alignment horizontal="left" vertical="center" wrapText="1"/>
      <protection/>
    </xf>
    <xf numFmtId="0" fontId="14" fillId="6" borderId="10" xfId="382" applyFont="1" applyFill="1" applyBorder="1" applyAlignment="1" applyProtection="1">
      <alignment horizontal="left" vertical="center" wrapText="1"/>
      <protection/>
    </xf>
    <xf numFmtId="0" fontId="16" fillId="6" borderId="10" xfId="385" applyFont="1" applyFill="1" applyBorder="1" applyAlignment="1" applyProtection="1">
      <alignment horizontal="left" vertical="justify" wrapText="1"/>
      <protection/>
    </xf>
    <xf numFmtId="0" fontId="14" fillId="6" borderId="10" xfId="385" applyFont="1" applyFill="1" applyBorder="1" applyAlignment="1" applyProtection="1">
      <alignment horizontal="left" vertical="justify" wrapText="1"/>
      <protection/>
    </xf>
    <xf numFmtId="0" fontId="14" fillId="8" borderId="10" xfId="379" applyFont="1" applyFill="1" applyBorder="1" applyAlignment="1" applyProtection="1">
      <alignment horizontal="left" vertical="center" wrapText="1"/>
      <protection/>
    </xf>
    <xf numFmtId="0" fontId="14" fillId="8" borderId="10" xfId="379" applyFont="1" applyFill="1" applyBorder="1" applyAlignment="1" applyProtection="1">
      <alignment horizontal="left" wrapText="1"/>
      <protection/>
    </xf>
    <xf numFmtId="0" fontId="14" fillId="8" borderId="10" xfId="379" applyFont="1" applyFill="1" applyBorder="1" applyAlignment="1" applyProtection="1">
      <alignment horizontal="left" wrapText="1" indent="1"/>
      <protection/>
    </xf>
    <xf numFmtId="0" fontId="14" fillId="8" borderId="10" xfId="381" applyFont="1" applyFill="1" applyBorder="1" applyAlignment="1" applyProtection="1">
      <alignment horizontal="left" vertical="center" wrapText="1"/>
      <protection/>
    </xf>
    <xf numFmtId="0" fontId="14" fillId="8" borderId="10" xfId="381" applyFont="1" applyFill="1" applyBorder="1" applyAlignment="1" applyProtection="1">
      <alignment horizontal="left" wrapText="1" indent="1"/>
      <protection/>
    </xf>
    <xf numFmtId="0" fontId="16" fillId="8" borderId="10" xfId="379" applyFont="1" applyFill="1" applyBorder="1" applyAlignment="1" applyProtection="1">
      <alignment horizontal="left" vertical="center"/>
      <protection/>
    </xf>
    <xf numFmtId="0" fontId="16" fillId="8" borderId="10" xfId="379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382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382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382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382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382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60" applyNumberFormat="1" applyFont="1" applyFill="1" applyBorder="1" applyAlignment="1" applyProtection="1">
      <alignment/>
      <protection locked="0"/>
    </xf>
    <xf numFmtId="189" fontId="14" fillId="0" borderId="0" xfId="382" applyNumberFormat="1" applyFont="1" applyAlignment="1" applyProtection="1">
      <alignment horizontal="left" vertical="center" wrapText="1"/>
      <protection/>
    </xf>
    <xf numFmtId="0" fontId="14" fillId="0" borderId="0" xfId="382" applyFont="1" applyBorder="1" applyAlignment="1" applyProtection="1">
      <alignment horizontal="right" vertical="center"/>
      <protection/>
    </xf>
    <xf numFmtId="0" fontId="14" fillId="0" borderId="0" xfId="382" applyFont="1" applyBorder="1" applyAlignment="1" applyProtection="1">
      <alignment vertical="center"/>
      <protection/>
    </xf>
    <xf numFmtId="0" fontId="14" fillId="0" borderId="0" xfId="382" applyFont="1" applyBorder="1" applyAlignment="1" applyProtection="1">
      <alignment horizontal="left" vertical="center"/>
      <protection/>
    </xf>
    <xf numFmtId="0" fontId="14" fillId="0" borderId="10" xfId="382" applyFont="1" applyBorder="1" applyAlignment="1" applyProtection="1">
      <alignment horizontal="center" vertical="center" wrapText="1"/>
      <protection/>
    </xf>
    <xf numFmtId="49" fontId="14" fillId="0" borderId="10" xfId="382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382" applyFont="1" applyBorder="1" applyAlignment="1" applyProtection="1">
      <alignment horizontal="centerContinuous" vertical="center"/>
      <protection/>
    </xf>
    <xf numFmtId="0" fontId="4" fillId="0" borderId="0" xfId="382" applyFont="1" applyBorder="1" applyAlignment="1" applyProtection="1">
      <alignment horizontal="centerContinuous" vertical="center" wrapText="1"/>
      <protection/>
    </xf>
    <xf numFmtId="0" fontId="5" fillId="0" borderId="0" xfId="382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382" applyFont="1" applyBorder="1" applyAlignment="1" applyProtection="1">
      <alignment horizontal="centerContinuous" vertical="center" wrapText="1"/>
      <protection/>
    </xf>
    <xf numFmtId="0" fontId="5" fillId="0" borderId="0" xfId="382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382" applyFont="1" applyFill="1" applyAlignment="1" applyProtection="1">
      <alignment vertical="top"/>
      <protection/>
    </xf>
    <xf numFmtId="0" fontId="4" fillId="0" borderId="0" xfId="382" applyFont="1" applyBorder="1" applyAlignment="1" applyProtection="1">
      <alignment vertical="center" wrapText="1"/>
      <protection/>
    </xf>
    <xf numFmtId="0" fontId="5" fillId="0" borderId="0" xfId="382" applyFont="1" applyAlignment="1" applyProtection="1">
      <alignment vertical="center" wrapText="1"/>
      <protection/>
    </xf>
    <xf numFmtId="0" fontId="4" fillId="0" borderId="0" xfId="382" applyFont="1" applyBorder="1" applyAlignment="1" applyProtection="1">
      <alignment horizontal="right" vertical="center"/>
      <protection/>
    </xf>
    <xf numFmtId="189" fontId="4" fillId="0" borderId="0" xfId="382" applyNumberFormat="1" applyFont="1" applyAlignment="1" applyProtection="1">
      <alignment horizontal="left" vertical="center" wrapText="1"/>
      <protection/>
    </xf>
    <xf numFmtId="0" fontId="5" fillId="0" borderId="0" xfId="382" applyFont="1" applyBorder="1" applyAlignment="1" applyProtection="1">
      <alignment vertical="top" wrapText="1"/>
      <protection/>
    </xf>
    <xf numFmtId="0" fontId="4" fillId="0" borderId="0" xfId="382" applyFont="1" applyBorder="1" applyAlignment="1" applyProtection="1">
      <alignment vertical="center"/>
      <protection/>
    </xf>
    <xf numFmtId="0" fontId="4" fillId="0" borderId="0" xfId="382" applyFont="1" applyBorder="1" applyAlignment="1" applyProtection="1">
      <alignment horizontal="left" vertical="center"/>
      <protection/>
    </xf>
    <xf numFmtId="0" fontId="5" fillId="0" borderId="0" xfId="382" applyFont="1" applyFill="1" applyBorder="1" applyAlignment="1" applyProtection="1">
      <alignment vertical="top" wrapText="1"/>
      <protection/>
    </xf>
    <xf numFmtId="0" fontId="4" fillId="0" borderId="0" xfId="383" applyFont="1" applyFill="1" applyBorder="1" applyAlignment="1" applyProtection="1">
      <alignment horizontal="right" vertical="center" wrapText="1"/>
      <protection/>
    </xf>
    <xf numFmtId="0" fontId="9" fillId="0" borderId="0" xfId="384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379" applyFont="1" applyBorder="1" applyAlignment="1" applyProtection="1">
      <alignment horizontal="center"/>
      <protection/>
    </xf>
    <xf numFmtId="0" fontId="14" fillId="0" borderId="10" xfId="379" applyFont="1" applyFill="1" applyBorder="1" applyAlignment="1" applyProtection="1">
      <alignment horizontal="centerContinuous"/>
      <protection/>
    </xf>
    <xf numFmtId="0" fontId="14" fillId="0" borderId="10" xfId="379" applyFont="1" applyBorder="1" applyAlignment="1" applyProtection="1">
      <alignment horizontal="center" vertical="center" wrapText="1"/>
      <protection/>
    </xf>
    <xf numFmtId="189" fontId="14" fillId="0" borderId="0" xfId="382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92" applyNumberFormat="1" applyFont="1" applyBorder="1" applyAlignment="1">
      <alignment horizontal="left" vertical="top" wrapText="1"/>
      <protection/>
    </xf>
    <xf numFmtId="0" fontId="14" fillId="0" borderId="10" xfId="185" applyFont="1" applyBorder="1">
      <alignment/>
      <protection/>
    </xf>
    <xf numFmtId="0" fontId="14" fillId="0" borderId="10" xfId="185" applyFont="1" applyBorder="1" applyAlignment="1">
      <alignment wrapText="1"/>
      <protection/>
    </xf>
    <xf numFmtId="172" fontId="16" fillId="0" borderId="0" xfId="143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385" applyFont="1" applyFill="1" applyBorder="1" applyAlignment="1" applyProtection="1">
      <alignment horizontal="left" vertical="center" wrapText="1"/>
      <protection/>
    </xf>
    <xf numFmtId="0" fontId="14" fillId="0" borderId="10" xfId="385" applyFont="1" applyFill="1" applyBorder="1" applyAlignment="1" applyProtection="1">
      <alignment horizontal="left" vertical="justify" wrapText="1"/>
      <protection/>
    </xf>
    <xf numFmtId="0" fontId="16" fillId="0" borderId="0" xfId="382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85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82" applyFont="1" applyFill="1" applyAlignment="1" applyProtection="1">
      <alignment horizontal="left" vertical="justify"/>
      <protection/>
    </xf>
    <xf numFmtId="0" fontId="16" fillId="0" borderId="18" xfId="385" applyFont="1" applyFill="1" applyBorder="1" applyAlignment="1" applyProtection="1">
      <alignment horizontal="center" vertical="center" wrapText="1"/>
      <protection/>
    </xf>
    <xf numFmtId="0" fontId="14" fillId="0" borderId="10" xfId="382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382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385" applyFont="1" applyFill="1" applyBorder="1" applyAlignment="1" applyProtection="1">
      <alignment horizontal="left" vertical="center" wrapText="1"/>
      <protection/>
    </xf>
    <xf numFmtId="0" fontId="14" fillId="11" borderId="10" xfId="385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386" applyFont="1" applyFill="1" applyBorder="1" applyAlignment="1" applyProtection="1">
      <alignment horizontal="center"/>
      <protection locked="0"/>
    </xf>
    <xf numFmtId="49" fontId="14" fillId="7" borderId="27" xfId="386" applyNumberFormat="1" applyFont="1" applyFill="1" applyBorder="1" applyAlignment="1" applyProtection="1">
      <alignment horizontal="center"/>
      <protection locked="0"/>
    </xf>
    <xf numFmtId="49" fontId="14" fillId="7" borderId="10" xfId="386" applyNumberFormat="1" applyFont="1" applyFill="1" applyBorder="1" applyAlignment="1" applyProtection="1">
      <alignment horizontal="center"/>
      <protection locked="0"/>
    </xf>
    <xf numFmtId="0" fontId="72" fillId="0" borderId="34" xfId="0" applyFont="1" applyFill="1" applyBorder="1" applyAlignment="1">
      <alignment horizontal="center"/>
    </xf>
    <xf numFmtId="0" fontId="72" fillId="0" borderId="35" xfId="0" applyFont="1" applyFill="1" applyBorder="1" applyAlignment="1">
      <alignment horizontal="center"/>
    </xf>
    <xf numFmtId="3" fontId="72" fillId="0" borderId="36" xfId="0" applyNumberFormat="1" applyFont="1" applyFill="1" applyBorder="1" applyAlignment="1">
      <alignment horizontal="center"/>
    </xf>
    <xf numFmtId="0" fontId="14" fillId="0" borderId="18" xfId="378" applyFont="1" applyFill="1" applyBorder="1" applyAlignment="1" applyProtection="1">
      <alignment horizontal="center" vertical="center" wrapText="1"/>
      <protection/>
    </xf>
    <xf numFmtId="190" fontId="14" fillId="7" borderId="10" xfId="378" applyNumberFormat="1" applyFont="1" applyFill="1" applyBorder="1" applyAlignment="1" applyProtection="1">
      <alignment/>
      <protection locked="0"/>
    </xf>
    <xf numFmtId="0" fontId="14" fillId="0" borderId="18" xfId="385" applyFont="1" applyFill="1" applyBorder="1" applyAlignment="1">
      <alignment horizontal="center" vertical="justify"/>
      <protection/>
    </xf>
    <xf numFmtId="0" fontId="16" fillId="0" borderId="20" xfId="378" applyFont="1" applyFill="1" applyBorder="1" applyAlignment="1" applyProtection="1">
      <alignment horizontal="center" vertical="center" wrapText="1"/>
      <protection/>
    </xf>
    <xf numFmtId="1" fontId="14" fillId="48" borderId="10" xfId="183" applyNumberFormat="1" applyFont="1" applyFill="1" applyBorder="1" applyProtection="1">
      <alignment/>
      <protection locked="0"/>
    </xf>
    <xf numFmtId="1" fontId="14" fillId="48" borderId="37" xfId="183" applyNumberFormat="1" applyFont="1" applyFill="1" applyBorder="1" applyProtection="1">
      <alignment/>
      <protection locked="0"/>
    </xf>
    <xf numFmtId="1" fontId="14" fillId="48" borderId="38" xfId="18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38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386" applyNumberFormat="1" applyFont="1" applyFill="1" applyBorder="1" applyProtection="1">
      <alignment/>
      <protection locked="0"/>
    </xf>
    <xf numFmtId="195" fontId="14" fillId="7" borderId="18" xfId="386" applyNumberFormat="1" applyFont="1" applyFill="1" applyBorder="1" applyProtection="1">
      <alignment/>
      <protection locked="0"/>
    </xf>
    <xf numFmtId="195" fontId="14" fillId="7" borderId="22" xfId="378" applyNumberFormat="1" applyFont="1" applyFill="1" applyBorder="1" applyAlignment="1" applyProtection="1">
      <alignment/>
      <protection locked="0"/>
    </xf>
    <xf numFmtId="195" fontId="14" fillId="7" borderId="24" xfId="378" applyNumberFormat="1" applyFont="1" applyFill="1" applyBorder="1" applyAlignment="1" applyProtection="1">
      <alignment/>
      <protection locked="0"/>
    </xf>
    <xf numFmtId="195" fontId="14" fillId="7" borderId="24" xfId="183" applyNumberFormat="1" applyFont="1" applyFill="1" applyBorder="1" applyAlignment="1" applyProtection="1">
      <alignment/>
      <protection locked="0"/>
    </xf>
    <xf numFmtId="197" fontId="14" fillId="7" borderId="10" xfId="378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385" applyNumberFormat="1" applyFont="1" applyFill="1" applyBorder="1" applyAlignment="1" applyProtection="1">
      <alignment horizontal="right" vertical="justify" wrapText="1"/>
      <protection/>
    </xf>
    <xf numFmtId="3" fontId="1" fillId="0" borderId="10" xfId="385" applyNumberFormat="1" applyFont="1" applyFill="1" applyBorder="1" applyAlignment="1" applyProtection="1">
      <alignment horizontal="right" vertical="justify"/>
      <protection/>
    </xf>
    <xf numFmtId="3" fontId="3" fillId="0" borderId="10" xfId="385" applyNumberFormat="1" applyFont="1" applyFill="1" applyBorder="1" applyAlignment="1" applyProtection="1">
      <alignment horizontal="right" vertical="justify"/>
      <protection/>
    </xf>
    <xf numFmtId="3" fontId="3" fillId="0" borderId="10" xfId="385" applyNumberFormat="1" applyFont="1" applyFill="1" applyBorder="1" applyAlignment="1" applyProtection="1">
      <alignment horizontal="right" vertical="center"/>
      <protection/>
    </xf>
    <xf numFmtId="3" fontId="1" fillId="0" borderId="10" xfId="385" applyNumberFormat="1" applyFont="1" applyFill="1" applyBorder="1" applyAlignment="1" applyProtection="1">
      <alignment horizontal="right" vertical="center"/>
      <protection/>
    </xf>
    <xf numFmtId="3" fontId="14" fillId="0" borderId="39" xfId="379" applyNumberFormat="1" applyFont="1" applyFill="1" applyBorder="1" applyAlignment="1" applyProtection="1">
      <alignment horizontal="right" vertical="center" wrapText="1"/>
      <protection/>
    </xf>
    <xf numFmtId="3" fontId="14" fillId="0" borderId="39" xfId="379" applyNumberFormat="1" applyFont="1" applyFill="1" applyBorder="1" applyAlignment="1" applyProtection="1">
      <alignment horizontal="center" vertical="center" wrapText="1"/>
      <protection/>
    </xf>
    <xf numFmtId="3" fontId="14" fillId="0" borderId="10" xfId="379" applyNumberFormat="1" applyFont="1" applyFill="1" applyBorder="1" applyAlignment="1" applyProtection="1">
      <alignment vertical="center" wrapText="1"/>
      <protection/>
    </xf>
    <xf numFmtId="10" fontId="14" fillId="0" borderId="18" xfId="386" applyNumberFormat="1" applyFont="1" applyFill="1" applyBorder="1" applyProtection="1">
      <alignment/>
      <protection/>
    </xf>
    <xf numFmtId="10" fontId="14" fillId="0" borderId="10" xfId="386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386" applyFont="1" applyFill="1" applyBorder="1" applyAlignment="1" applyProtection="1">
      <alignment horizontal="center" vertical="center"/>
      <protection/>
    </xf>
    <xf numFmtId="0" fontId="14" fillId="11" borderId="17" xfId="386" applyFont="1" applyFill="1" applyBorder="1" applyProtection="1">
      <alignment/>
      <protection/>
    </xf>
    <xf numFmtId="3" fontId="16" fillId="0" borderId="17" xfId="386" applyNumberFormat="1" applyFont="1" applyFill="1" applyBorder="1" applyProtection="1">
      <alignment/>
      <protection/>
    </xf>
    <xf numFmtId="0" fontId="14" fillId="0" borderId="0" xfId="386" applyFont="1" applyFill="1" applyBorder="1" applyProtection="1">
      <alignment/>
      <protection/>
    </xf>
    <xf numFmtId="0" fontId="14" fillId="0" borderId="0" xfId="386" applyFont="1" applyFill="1" applyBorder="1" applyAlignment="1" applyProtection="1">
      <alignment horizontal="center"/>
      <protection/>
    </xf>
    <xf numFmtId="3" fontId="14" fillId="0" borderId="0" xfId="386" applyNumberFormat="1" applyFont="1" applyFill="1" applyBorder="1" applyAlignment="1" applyProtection="1">
      <alignment horizontal="right"/>
      <protection/>
    </xf>
    <xf numFmtId="49" fontId="14" fillId="0" borderId="0" xfId="386" applyNumberFormat="1" applyFont="1" applyFill="1" applyBorder="1" applyAlignment="1" applyProtection="1">
      <alignment horizontal="center"/>
      <protection/>
    </xf>
    <xf numFmtId="186" fontId="14" fillId="0" borderId="0" xfId="386" applyNumberFormat="1" applyFont="1" applyFill="1" applyBorder="1" applyProtection="1">
      <alignment/>
      <protection/>
    </xf>
    <xf numFmtId="4" fontId="14" fillId="0" borderId="0" xfId="386" applyNumberFormat="1" applyFont="1" applyFill="1" applyBorder="1" applyProtection="1">
      <alignment/>
      <protection/>
    </xf>
    <xf numFmtId="3" fontId="14" fillId="0" borderId="0" xfId="386" applyNumberFormat="1" applyFont="1" applyFill="1" applyBorder="1" applyProtection="1">
      <alignment/>
      <protection/>
    </xf>
    <xf numFmtId="195" fontId="14" fillId="0" borderId="0" xfId="386" applyNumberFormat="1" applyFont="1" applyFill="1" applyBorder="1" applyProtection="1">
      <alignment/>
      <protection/>
    </xf>
    <xf numFmtId="4" fontId="14" fillId="0" borderId="0" xfId="386" applyNumberFormat="1" applyFont="1" applyFill="1" applyBorder="1" applyAlignment="1" applyProtection="1">
      <alignment horizontal="center"/>
      <protection/>
    </xf>
    <xf numFmtId="3" fontId="16" fillId="0" borderId="0" xfId="386" applyNumberFormat="1" applyFont="1" applyFill="1" applyBorder="1" applyProtection="1">
      <alignment/>
      <protection/>
    </xf>
    <xf numFmtId="10" fontId="16" fillId="0" borderId="0" xfId="386" applyNumberFormat="1" applyFont="1" applyFill="1" applyBorder="1" applyProtection="1">
      <alignment/>
      <protection/>
    </xf>
    <xf numFmtId="10" fontId="16" fillId="0" borderId="17" xfId="386" applyNumberFormat="1" applyFont="1" applyFill="1" applyBorder="1" applyProtection="1">
      <alignment/>
      <protection/>
    </xf>
    <xf numFmtId="0" fontId="14" fillId="11" borderId="17" xfId="386" applyFont="1" applyFill="1" applyBorder="1" applyAlignment="1" applyProtection="1">
      <alignment horizontal="center"/>
      <protection/>
    </xf>
    <xf numFmtId="3" fontId="14" fillId="11" borderId="17" xfId="386" applyNumberFormat="1" applyFont="1" applyFill="1" applyBorder="1" applyAlignment="1" applyProtection="1">
      <alignment horizontal="right"/>
      <protection/>
    </xf>
    <xf numFmtId="49" fontId="14" fillId="11" borderId="17" xfId="386" applyNumberFormat="1" applyFont="1" applyFill="1" applyBorder="1" applyAlignment="1" applyProtection="1">
      <alignment horizontal="center"/>
      <protection/>
    </xf>
    <xf numFmtId="186" fontId="14" fillId="11" borderId="17" xfId="386" applyNumberFormat="1" applyFont="1" applyFill="1" applyBorder="1" applyProtection="1">
      <alignment/>
      <protection/>
    </xf>
    <xf numFmtId="4" fontId="14" fillId="11" borderId="17" xfId="386" applyNumberFormat="1" applyFont="1" applyFill="1" applyBorder="1" applyProtection="1">
      <alignment/>
      <protection/>
    </xf>
    <xf numFmtId="195" fontId="14" fillId="11" borderId="17" xfId="386" applyNumberFormat="1" applyFont="1" applyFill="1" applyBorder="1" applyProtection="1">
      <alignment/>
      <protection/>
    </xf>
    <xf numFmtId="4" fontId="14" fillId="11" borderId="17" xfId="386" applyNumberFormat="1" applyFont="1" applyFill="1" applyBorder="1" applyAlignment="1" applyProtection="1">
      <alignment horizontal="center"/>
      <protection/>
    </xf>
    <xf numFmtId="10" fontId="14" fillId="7" borderId="18" xfId="386" applyNumberFormat="1" applyFont="1" applyFill="1" applyBorder="1" applyProtection="1">
      <alignment/>
      <protection locked="0"/>
    </xf>
    <xf numFmtId="49" fontId="70" fillId="0" borderId="0" xfId="0" applyNumberFormat="1" applyFont="1" applyAlignment="1" applyProtection="1">
      <alignment horizontal="left" vertical="top" wrapText="1"/>
      <protection locked="0"/>
    </xf>
    <xf numFmtId="49" fontId="73" fillId="0" borderId="0" xfId="0" applyNumberFormat="1" applyFont="1" applyAlignment="1" applyProtection="1">
      <alignment horizontal="left" vertical="top" wrapText="1"/>
      <protection locked="0"/>
    </xf>
    <xf numFmtId="0" fontId="73" fillId="0" borderId="0" xfId="0" applyFont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385" applyFont="1" applyFill="1" applyBorder="1" applyAlignment="1" applyProtection="1">
      <alignment horizontal="center" vertical="center" wrapText="1"/>
      <protection/>
    </xf>
    <xf numFmtId="0" fontId="1" fillId="0" borderId="40" xfId="385" applyFont="1" applyFill="1" applyBorder="1" applyAlignment="1" applyProtection="1">
      <alignment horizontal="center" vertical="center" wrapText="1"/>
      <protection/>
    </xf>
    <xf numFmtId="0" fontId="1" fillId="0" borderId="18" xfId="385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385" applyFont="1" applyFill="1" applyBorder="1" applyAlignment="1" applyProtection="1">
      <alignment horizontal="center" vertical="center" wrapText="1"/>
      <protection/>
    </xf>
    <xf numFmtId="0" fontId="1" fillId="0" borderId="25" xfId="385" applyFont="1" applyFill="1" applyBorder="1" applyAlignment="1" applyProtection="1">
      <alignment horizontal="center" vertical="center" wrapText="1"/>
      <protection/>
    </xf>
    <xf numFmtId="172" fontId="16" fillId="0" borderId="0" xfId="143" applyFont="1" applyFill="1" applyBorder="1" applyAlignment="1" applyProtection="1">
      <alignment horizontal="center" vertical="center"/>
      <protection/>
    </xf>
    <xf numFmtId="0" fontId="16" fillId="0" borderId="0" xfId="382" applyFont="1" applyBorder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horizontal="center" vertical="center" wrapText="1"/>
      <protection hidden="1"/>
    </xf>
    <xf numFmtId="0" fontId="16" fillId="0" borderId="18" xfId="379" applyFont="1" applyBorder="1" applyAlignment="1" applyProtection="1">
      <alignment horizontal="center" vertical="center" wrapText="1"/>
      <protection/>
    </xf>
    <xf numFmtId="0" fontId="16" fillId="0" borderId="39" xfId="379" applyFont="1" applyBorder="1" applyAlignment="1" applyProtection="1">
      <alignment horizontal="center" vertical="center" wrapText="1"/>
      <protection/>
    </xf>
    <xf numFmtId="0" fontId="16" fillId="0" borderId="10" xfId="379" applyFont="1" applyBorder="1" applyAlignment="1" applyProtection="1">
      <alignment horizontal="center" vertical="center" wrapText="1"/>
      <protection/>
    </xf>
    <xf numFmtId="0" fontId="16" fillId="0" borderId="18" xfId="379" applyFont="1" applyFill="1" applyBorder="1" applyAlignment="1" applyProtection="1">
      <alignment horizontal="center" vertical="center" wrapText="1"/>
      <protection/>
    </xf>
    <xf numFmtId="0" fontId="16" fillId="0" borderId="39" xfId="379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386" applyFont="1" applyFill="1" applyBorder="1" applyAlignment="1" applyProtection="1">
      <alignment horizontal="center" vertical="center" textRotation="90"/>
      <protection/>
    </xf>
    <xf numFmtId="0" fontId="14" fillId="0" borderId="39" xfId="386" applyFont="1" applyFill="1" applyBorder="1" applyAlignment="1" applyProtection="1">
      <alignment horizontal="center" vertical="center" textRotation="90"/>
      <protection/>
    </xf>
    <xf numFmtId="0" fontId="14" fillId="0" borderId="10" xfId="378" applyFont="1" applyFill="1" applyBorder="1" applyAlignment="1" applyProtection="1">
      <alignment horizontal="center" vertical="center" wrapText="1"/>
      <protection/>
    </xf>
    <xf numFmtId="0" fontId="16" fillId="0" borderId="26" xfId="378" applyFont="1" applyFill="1" applyBorder="1" applyAlignment="1" applyProtection="1">
      <alignment horizontal="center" vertical="center"/>
      <protection/>
    </xf>
    <xf numFmtId="0" fontId="16" fillId="0" borderId="41" xfId="378" applyFont="1" applyFill="1" applyBorder="1" applyAlignment="1" applyProtection="1">
      <alignment horizontal="center" vertical="center"/>
      <protection/>
    </xf>
    <xf numFmtId="0" fontId="16" fillId="0" borderId="40" xfId="378" applyFont="1" applyFill="1" applyBorder="1" applyAlignment="1" applyProtection="1">
      <alignment horizontal="center" vertical="center"/>
      <protection/>
    </xf>
    <xf numFmtId="0" fontId="14" fillId="0" borderId="18" xfId="378" applyFont="1" applyFill="1" applyBorder="1" applyAlignment="1" applyProtection="1">
      <alignment horizontal="center" vertical="center" wrapText="1"/>
      <protection/>
    </xf>
    <xf numFmtId="0" fontId="14" fillId="0" borderId="39" xfId="378" applyFont="1" applyFill="1" applyBorder="1" applyAlignment="1" applyProtection="1">
      <alignment horizontal="center" vertical="center" wrapText="1"/>
      <protection/>
    </xf>
    <xf numFmtId="0" fontId="16" fillId="0" borderId="26" xfId="386" applyFont="1" applyFill="1" applyBorder="1" applyAlignment="1" applyProtection="1">
      <alignment horizontal="center" vertical="center"/>
      <protection/>
    </xf>
    <xf numFmtId="0" fontId="16" fillId="0" borderId="41" xfId="386" applyFont="1" applyFill="1" applyBorder="1" applyAlignment="1" applyProtection="1">
      <alignment horizontal="center" vertical="center"/>
      <protection/>
    </xf>
    <xf numFmtId="0" fontId="16" fillId="0" borderId="40" xfId="386" applyFont="1" applyFill="1" applyBorder="1" applyAlignment="1" applyProtection="1">
      <alignment horizontal="center" vertical="center"/>
      <protection/>
    </xf>
    <xf numFmtId="0" fontId="16" fillId="0" borderId="0" xfId="38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382" applyFont="1" applyBorder="1" applyAlignment="1" applyProtection="1">
      <alignment horizontal="left" vertical="center" indent="31"/>
      <protection hidden="1"/>
    </xf>
    <xf numFmtId="0" fontId="16" fillId="0" borderId="0" xfId="382" applyFont="1" applyBorder="1" applyAlignment="1" applyProtection="1">
      <alignment horizontal="left" vertical="center" indent="28"/>
      <protection hidden="1"/>
    </xf>
    <xf numFmtId="0" fontId="16" fillId="42" borderId="20" xfId="378" applyFont="1" applyFill="1" applyBorder="1" applyAlignment="1" applyProtection="1">
      <alignment horizontal="center" vertical="center" textRotation="90" wrapText="1"/>
      <protection/>
    </xf>
    <xf numFmtId="0" fontId="16" fillId="42" borderId="39" xfId="378" applyFont="1" applyFill="1" applyBorder="1" applyAlignment="1" applyProtection="1">
      <alignment horizontal="center" vertical="center" textRotation="90" wrapText="1"/>
      <protection/>
    </xf>
    <xf numFmtId="0" fontId="16" fillId="42" borderId="20" xfId="378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378" applyFont="1" applyFill="1" applyBorder="1" applyAlignment="1" applyProtection="1">
      <alignment horizontal="center" vertical="center" wrapText="1"/>
      <protection/>
    </xf>
    <xf numFmtId="0" fontId="16" fillId="42" borderId="13" xfId="378" applyFont="1" applyFill="1" applyBorder="1" applyAlignment="1" applyProtection="1">
      <alignment horizontal="center" vertical="center" wrapText="1"/>
      <protection/>
    </xf>
    <xf numFmtId="0" fontId="16" fillId="42" borderId="39" xfId="378" applyFont="1" applyFill="1" applyBorder="1" applyAlignment="1" applyProtection="1">
      <alignment horizontal="center" vertical="center" wrapText="1"/>
      <protection/>
    </xf>
    <xf numFmtId="0" fontId="16" fillId="0" borderId="0" xfId="382" applyFont="1" applyBorder="1" applyAlignment="1" applyProtection="1">
      <alignment horizontal="center" vertical="center"/>
      <protection/>
    </xf>
  </cellXfs>
  <cellStyles count="61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3" xfId="41"/>
    <cellStyle name="20% - Accent4 4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4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3" xfId="62"/>
    <cellStyle name="40% - Accent1 4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3" xfId="69"/>
    <cellStyle name="40% - Accent2 4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4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3" xfId="83"/>
    <cellStyle name="40% - Accent4 4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3" xfId="90"/>
    <cellStyle name="40% - Accent5 4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omma 4" xfId="139"/>
    <cellStyle name="Comma 5" xfId="140"/>
    <cellStyle name="Comma 6" xfId="141"/>
    <cellStyle name="Comma 7" xfId="142"/>
    <cellStyle name="Currency" xfId="143"/>
    <cellStyle name="Currency [0]" xfId="144"/>
    <cellStyle name="Currency 2" xfId="145"/>
    <cellStyle name="Currency 3" xfId="146"/>
    <cellStyle name="Explanatory Text" xfId="147"/>
    <cellStyle name="Explanatory Text 2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Milliers [0]_3A_NumeratorReport_Option1_040611" xfId="165"/>
    <cellStyle name="Milliers_3A_NumeratorReport_Option1_040611" xfId="166"/>
    <cellStyle name="Monétaire [0]_3A_NumeratorReport_Option1_040611" xfId="167"/>
    <cellStyle name="Monétaire_3A_NumeratorReport_Option1_040611" xfId="168"/>
    <cellStyle name="Neutral" xfId="169"/>
    <cellStyle name="Neutral 2" xfId="170"/>
    <cellStyle name="Neutral 3" xfId="171"/>
    <cellStyle name="Normal 10" xfId="172"/>
    <cellStyle name="Normal 10 2" xfId="173"/>
    <cellStyle name="Normal 11" xfId="174"/>
    <cellStyle name="Normal 11 2" xfId="175"/>
    <cellStyle name="Normal 12" xfId="176"/>
    <cellStyle name="Normal 12 2" xfId="177"/>
    <cellStyle name="Normal 12 3" xfId="178"/>
    <cellStyle name="Normal 13" xfId="179"/>
    <cellStyle name="Normal 13 2" xfId="180"/>
    <cellStyle name="Normal 14" xfId="181"/>
    <cellStyle name="Normal 14 2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2" xfId="192"/>
    <cellStyle name="Normal 2 10" xfId="193"/>
    <cellStyle name="Normal 2 11" xfId="194"/>
    <cellStyle name="Normal 2 12" xfId="195"/>
    <cellStyle name="Normal 2 2" xfId="196"/>
    <cellStyle name="Normal 2 2 2" xfId="197"/>
    <cellStyle name="Normal 2 2 3" xfId="198"/>
    <cellStyle name="Normal 2 3" xfId="199"/>
    <cellStyle name="Normal 2 3 2" xfId="200"/>
    <cellStyle name="Normal 2 4" xfId="201"/>
    <cellStyle name="Normal 2 4 2" xfId="202"/>
    <cellStyle name="Normal 2 5" xfId="203"/>
    <cellStyle name="Normal 2 5 2" xfId="204"/>
    <cellStyle name="Normal 2 6" xfId="205"/>
    <cellStyle name="Normal 2 6 2" xfId="206"/>
    <cellStyle name="Normal 2 7" xfId="207"/>
    <cellStyle name="Normal 2 7 2" xfId="208"/>
    <cellStyle name="Normal 2 8" xfId="209"/>
    <cellStyle name="Normal 2 8 2" xfId="210"/>
    <cellStyle name="Normal 2 9" xfId="211"/>
    <cellStyle name="Normal 2 9 2" xfId="212"/>
    <cellStyle name="Normal 2 9 3" xfId="213"/>
    <cellStyle name="Normal 20" xfId="214"/>
    <cellStyle name="Normal 21" xfId="215"/>
    <cellStyle name="Normal 23" xfId="216"/>
    <cellStyle name="Normal 24" xfId="217"/>
    <cellStyle name="Normal 25" xfId="218"/>
    <cellStyle name="Normal 28" xfId="219"/>
    <cellStyle name="Normal 28 2" xfId="220"/>
    <cellStyle name="Normal 28 3" xfId="221"/>
    <cellStyle name="Normal 28 4" xfId="222"/>
    <cellStyle name="Normal 28 5" xfId="223"/>
    <cellStyle name="Normal 28 6" xfId="224"/>
    <cellStyle name="Normal 29" xfId="225"/>
    <cellStyle name="Normal 29 2" xfId="226"/>
    <cellStyle name="Normal 29 3" xfId="227"/>
    <cellStyle name="Normal 3" xfId="228"/>
    <cellStyle name="Normal 3 10" xfId="229"/>
    <cellStyle name="Normal 3 11" xfId="230"/>
    <cellStyle name="Normal 3 12" xfId="231"/>
    <cellStyle name="Normal 3 2" xfId="232"/>
    <cellStyle name="Normal 3 2 2" xfId="233"/>
    <cellStyle name="Normal 3 2 3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8 2" xfId="246"/>
    <cellStyle name="Normal 3 9" xfId="247"/>
    <cellStyle name="Normal 3 9 2" xfId="248"/>
    <cellStyle name="Normal 31" xfId="249"/>
    <cellStyle name="Normal 31 2" xfId="250"/>
    <cellStyle name="Normal 31 3" xfId="251"/>
    <cellStyle name="Normal 31 4" xfId="252"/>
    <cellStyle name="Normal 31 5" xfId="253"/>
    <cellStyle name="Normal 31 6" xfId="254"/>
    <cellStyle name="Normal 35" xfId="255"/>
    <cellStyle name="Normal 36" xfId="256"/>
    <cellStyle name="Normal 4" xfId="257"/>
    <cellStyle name="Normal 4 10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40" xfId="267"/>
    <cellStyle name="Normal 41" xfId="268"/>
    <cellStyle name="Normal 42" xfId="269"/>
    <cellStyle name="Normal 43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2 2" xfId="304"/>
    <cellStyle name="Normal 6 3" xfId="305"/>
    <cellStyle name="Normal 6 3 2" xfId="306"/>
    <cellStyle name="Normal 6 4" xfId="307"/>
    <cellStyle name="Normal 6 4 2" xfId="308"/>
    <cellStyle name="Normal 6 5" xfId="309"/>
    <cellStyle name="Normal 6 5 2" xfId="310"/>
    <cellStyle name="Normal 6 6" xfId="311"/>
    <cellStyle name="Normal 6 6 2" xfId="312"/>
    <cellStyle name="Normal 6 7" xfId="313"/>
    <cellStyle name="Normal 6 7 2" xfId="314"/>
    <cellStyle name="Normal 6 8" xfId="315"/>
    <cellStyle name="Normal 6 8 2" xfId="316"/>
    <cellStyle name="Normal 6 9" xfId="317"/>
    <cellStyle name="Normal 60" xfId="318"/>
    <cellStyle name="Normal 61" xfId="319"/>
    <cellStyle name="Normal 64" xfId="320"/>
    <cellStyle name="Normal 64 2" xfId="321"/>
    <cellStyle name="Normal 64 3" xfId="322"/>
    <cellStyle name="Normal 64 4" xfId="323"/>
    <cellStyle name="Normal 64 5" xfId="324"/>
    <cellStyle name="Normal 64 6" xfId="325"/>
    <cellStyle name="Normal 65" xfId="326"/>
    <cellStyle name="Normal 65 2" xfId="327"/>
    <cellStyle name="Normal 65 3" xfId="328"/>
    <cellStyle name="Normal 66" xfId="329"/>
    <cellStyle name="Normal 67" xfId="330"/>
    <cellStyle name="Normal 68" xfId="331"/>
    <cellStyle name="Normal 69" xfId="332"/>
    <cellStyle name="Normal 7" xfId="333"/>
    <cellStyle name="Normal 7 10" xfId="334"/>
    <cellStyle name="Normal 7 2" xfId="335"/>
    <cellStyle name="Normal 7 2 2" xfId="336"/>
    <cellStyle name="Normal 7 3" xfId="337"/>
    <cellStyle name="Normal 7 3 2" xfId="338"/>
    <cellStyle name="Normal 7 4" xfId="339"/>
    <cellStyle name="Normal 7 4 2" xfId="340"/>
    <cellStyle name="Normal 7 5" xfId="341"/>
    <cellStyle name="Normal 7 5 2" xfId="342"/>
    <cellStyle name="Normal 7 6" xfId="343"/>
    <cellStyle name="Normal 7 6 2" xfId="344"/>
    <cellStyle name="Normal 7 7" xfId="345"/>
    <cellStyle name="Normal 7 7 2" xfId="346"/>
    <cellStyle name="Normal 7 8" xfId="347"/>
    <cellStyle name="Normal 7 8 2" xfId="348"/>
    <cellStyle name="Normal 7 9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 2" xfId="361"/>
    <cellStyle name="Normal 80" xfId="362"/>
    <cellStyle name="Normal 81" xfId="363"/>
    <cellStyle name="Normal 82" xfId="364"/>
    <cellStyle name="Normal 86" xfId="365"/>
    <cellStyle name="Normal 87" xfId="366"/>
    <cellStyle name="Normal 88" xfId="367"/>
    <cellStyle name="Normal 89" xfId="368"/>
    <cellStyle name="Normal 9" xfId="369"/>
    <cellStyle name="Normal 9 2" xfId="370"/>
    <cellStyle name="Normal 90" xfId="371"/>
    <cellStyle name="Normal 91" xfId="372"/>
    <cellStyle name="Normal 93" xfId="373"/>
    <cellStyle name="Normal 94" xfId="374"/>
    <cellStyle name="Normal 95" xfId="375"/>
    <cellStyle name="Normal 97" xfId="376"/>
    <cellStyle name="Normal 98" xfId="377"/>
    <cellStyle name="Normal_13.02.07" xfId="378"/>
    <cellStyle name="Normal_El.7.2" xfId="379"/>
    <cellStyle name="Normal_Sheet1_Справка № 1 Търговски портфейл" xfId="380"/>
    <cellStyle name="Normal_Spravki_kod" xfId="381"/>
    <cellStyle name="Normal_Баланс" xfId="382"/>
    <cellStyle name="Normal_Отч.парич.поток" xfId="383"/>
    <cellStyle name="Normal_Отч.прих-разх" xfId="384"/>
    <cellStyle name="Normal_Отч.собств.кап." xfId="385"/>
    <cellStyle name="Normal_Справка № 1 Търговски портфейл" xfId="386"/>
    <cellStyle name="Normal_Финансов отчет" xfId="387"/>
    <cellStyle name="Note" xfId="388"/>
    <cellStyle name="Note 10" xfId="389"/>
    <cellStyle name="Note 10 2" xfId="390"/>
    <cellStyle name="Note 11" xfId="391"/>
    <cellStyle name="Note 11 2" xfId="392"/>
    <cellStyle name="Note 12" xfId="393"/>
    <cellStyle name="Note 12 2" xfId="394"/>
    <cellStyle name="Note 13" xfId="395"/>
    <cellStyle name="Note 13 2" xfId="396"/>
    <cellStyle name="Note 14" xfId="397"/>
    <cellStyle name="Note 14 2" xfId="398"/>
    <cellStyle name="Note 15" xfId="399"/>
    <cellStyle name="Note 15 2" xfId="400"/>
    <cellStyle name="Note 16" xfId="401"/>
    <cellStyle name="Note 16 2" xfId="402"/>
    <cellStyle name="Note 17 2" xfId="403"/>
    <cellStyle name="Note 2" xfId="404"/>
    <cellStyle name="Note 2 10" xfId="405"/>
    <cellStyle name="Note 2 10 2" xfId="406"/>
    <cellStyle name="Note 2 11" xfId="407"/>
    <cellStyle name="Note 2 11 2" xfId="408"/>
    <cellStyle name="Note 2 12" xfId="409"/>
    <cellStyle name="Note 2 13" xfId="410"/>
    <cellStyle name="Note 2 2" xfId="411"/>
    <cellStyle name="Note 2 2 2" xfId="412"/>
    <cellStyle name="Note 2 3" xfId="413"/>
    <cellStyle name="Note 2 3 2" xfId="414"/>
    <cellStyle name="Note 2 4" xfId="415"/>
    <cellStyle name="Note 2 4 2" xfId="416"/>
    <cellStyle name="Note 2 5" xfId="417"/>
    <cellStyle name="Note 2 5 2" xfId="418"/>
    <cellStyle name="Note 2 6" xfId="419"/>
    <cellStyle name="Note 2 6 2" xfId="420"/>
    <cellStyle name="Note 2 7" xfId="421"/>
    <cellStyle name="Note 2 7 2" xfId="422"/>
    <cellStyle name="Note 2 8" xfId="423"/>
    <cellStyle name="Note 2 8 2" xfId="424"/>
    <cellStyle name="Note 2 9" xfId="425"/>
    <cellStyle name="Note 2 9 2" xfId="426"/>
    <cellStyle name="Note 3" xfId="427"/>
    <cellStyle name="Note 3 2" xfId="428"/>
    <cellStyle name="Note 4" xfId="429"/>
    <cellStyle name="Note 4 10" xfId="430"/>
    <cellStyle name="Note 4 2" xfId="431"/>
    <cellStyle name="Note 4 2 2" xfId="432"/>
    <cellStyle name="Note 4 3" xfId="433"/>
    <cellStyle name="Note 4 3 2" xfId="434"/>
    <cellStyle name="Note 4 4" xfId="435"/>
    <cellStyle name="Note 4 4 2" xfId="436"/>
    <cellStyle name="Note 4 5" xfId="437"/>
    <cellStyle name="Note 4 5 2" xfId="438"/>
    <cellStyle name="Note 4 6" xfId="439"/>
    <cellStyle name="Note 4 6 2" xfId="440"/>
    <cellStyle name="Note 4 7" xfId="441"/>
    <cellStyle name="Note 4 7 2" xfId="442"/>
    <cellStyle name="Note 4 8" xfId="443"/>
    <cellStyle name="Note 4 8 2" xfId="444"/>
    <cellStyle name="Note 4 9" xfId="445"/>
    <cellStyle name="Note 4 9 2" xfId="446"/>
    <cellStyle name="Note 5" xfId="447"/>
    <cellStyle name="Note 5 10" xfId="448"/>
    <cellStyle name="Note 5 2" xfId="449"/>
    <cellStyle name="Note 5 2 2" xfId="450"/>
    <cellStyle name="Note 5 3" xfId="451"/>
    <cellStyle name="Note 5 3 2" xfId="452"/>
    <cellStyle name="Note 5 4" xfId="453"/>
    <cellStyle name="Note 5 4 2" xfId="454"/>
    <cellStyle name="Note 5 5" xfId="455"/>
    <cellStyle name="Note 5 5 2" xfId="456"/>
    <cellStyle name="Note 5 6" xfId="457"/>
    <cellStyle name="Note 5 6 2" xfId="458"/>
    <cellStyle name="Note 5 7" xfId="459"/>
    <cellStyle name="Note 5 7 2" xfId="460"/>
    <cellStyle name="Note 5 8" xfId="461"/>
    <cellStyle name="Note 5 8 2" xfId="462"/>
    <cellStyle name="Note 5 9" xfId="463"/>
    <cellStyle name="Note 5 9 2" xfId="464"/>
    <cellStyle name="Note 6" xfId="465"/>
    <cellStyle name="Note 6 2" xfId="466"/>
    <cellStyle name="Note 6 2 2" xfId="467"/>
    <cellStyle name="Note 6 3" xfId="468"/>
    <cellStyle name="Note 6 3 2" xfId="469"/>
    <cellStyle name="Note 6 4" xfId="470"/>
    <cellStyle name="Note 6 4 2" xfId="471"/>
    <cellStyle name="Note 6 5" xfId="472"/>
    <cellStyle name="Note 6 5 2" xfId="473"/>
    <cellStyle name="Note 6 6" xfId="474"/>
    <cellStyle name="Note 6 6 2" xfId="475"/>
    <cellStyle name="Note 6 7" xfId="476"/>
    <cellStyle name="Note 6 7 2" xfId="477"/>
    <cellStyle name="Note 6 8" xfId="478"/>
    <cellStyle name="Note 6 8 2" xfId="479"/>
    <cellStyle name="Note 6 9" xfId="480"/>
    <cellStyle name="Note 7" xfId="481"/>
    <cellStyle name="Note 7 2" xfId="482"/>
    <cellStyle name="Note 7 2 2" xfId="483"/>
    <cellStyle name="Note 7 3" xfId="484"/>
    <cellStyle name="Note 7 3 2" xfId="485"/>
    <cellStyle name="Note 7 4" xfId="486"/>
    <cellStyle name="Note 7 4 2" xfId="487"/>
    <cellStyle name="Note 7 5" xfId="488"/>
    <cellStyle name="Note 7 5 2" xfId="489"/>
    <cellStyle name="Note 7 6" xfId="490"/>
    <cellStyle name="Note 7 6 2" xfId="491"/>
    <cellStyle name="Note 7 7" xfId="492"/>
    <cellStyle name="Note 7 7 2" xfId="493"/>
    <cellStyle name="Note 7 8" xfId="494"/>
    <cellStyle name="Note 7 8 2" xfId="495"/>
    <cellStyle name="Note 7 9" xfId="496"/>
    <cellStyle name="Note 8" xfId="497"/>
    <cellStyle name="Note 8 2" xfId="498"/>
    <cellStyle name="Note 8 2 2" xfId="499"/>
    <cellStyle name="Note 8 3" xfId="500"/>
    <cellStyle name="Note 8 3 2" xfId="501"/>
    <cellStyle name="Note 8 4" xfId="502"/>
    <cellStyle name="Note 8 4 2" xfId="503"/>
    <cellStyle name="Note 8 5" xfId="504"/>
    <cellStyle name="Note 8 5 2" xfId="505"/>
    <cellStyle name="Note 8 6" xfId="506"/>
    <cellStyle name="Note 8 6 2" xfId="507"/>
    <cellStyle name="Note 8 7" xfId="508"/>
    <cellStyle name="Note 8 7 2" xfId="509"/>
    <cellStyle name="Note 8 8" xfId="510"/>
    <cellStyle name="Note 8 8 2" xfId="511"/>
    <cellStyle name="Note 8 9" xfId="512"/>
    <cellStyle name="Note 9" xfId="513"/>
    <cellStyle name="Note 9 2" xfId="514"/>
    <cellStyle name="Output" xfId="515"/>
    <cellStyle name="Output 2" xfId="516"/>
    <cellStyle name="Percent" xfId="517"/>
    <cellStyle name="Percent 10" xfId="518"/>
    <cellStyle name="Percent 10 2" xfId="519"/>
    <cellStyle name="Percent 11" xfId="520"/>
    <cellStyle name="Percent 11 2" xfId="521"/>
    <cellStyle name="Percent 12" xfId="522"/>
    <cellStyle name="Percent 12 2" xfId="523"/>
    <cellStyle name="Percent 13" xfId="524"/>
    <cellStyle name="Percent 13 2" xfId="525"/>
    <cellStyle name="Percent 14" xfId="526"/>
    <cellStyle name="Percent 14 2" xfId="527"/>
    <cellStyle name="Percent 15" xfId="528"/>
    <cellStyle name="Percent 2" xfId="529"/>
    <cellStyle name="Percent 2 10" xfId="530"/>
    <cellStyle name="Percent 2 10 2" xfId="531"/>
    <cellStyle name="Percent 2 11" xfId="532"/>
    <cellStyle name="Percent 2 11 2" xfId="533"/>
    <cellStyle name="Percent 2 12" xfId="534"/>
    <cellStyle name="Percent 2 2" xfId="535"/>
    <cellStyle name="Percent 2 2 2" xfId="536"/>
    <cellStyle name="Percent 2 3" xfId="537"/>
    <cellStyle name="Percent 2 3 2" xfId="538"/>
    <cellStyle name="Percent 2 4" xfId="539"/>
    <cellStyle name="Percent 2 4 2" xfId="540"/>
    <cellStyle name="Percent 2 5" xfId="541"/>
    <cellStyle name="Percent 2 5 2" xfId="542"/>
    <cellStyle name="Percent 2 6" xfId="543"/>
    <cellStyle name="Percent 2 6 2" xfId="544"/>
    <cellStyle name="Percent 2 7" xfId="545"/>
    <cellStyle name="Percent 2 7 2" xfId="546"/>
    <cellStyle name="Percent 2 8" xfId="547"/>
    <cellStyle name="Percent 2 8 2" xfId="548"/>
    <cellStyle name="Percent 2 9" xfId="549"/>
    <cellStyle name="Percent 2 9 2" xfId="550"/>
    <cellStyle name="Percent 3" xfId="551"/>
    <cellStyle name="Percent 3 2" xfId="552"/>
    <cellStyle name="Percent 3 3" xfId="553"/>
    <cellStyle name="Percent 4" xfId="554"/>
    <cellStyle name="Percent 4 10" xfId="555"/>
    <cellStyle name="Percent 4 2" xfId="556"/>
    <cellStyle name="Percent 4 2 2" xfId="557"/>
    <cellStyle name="Percent 4 3" xfId="558"/>
    <cellStyle name="Percent 4 3 2" xfId="559"/>
    <cellStyle name="Percent 4 4" xfId="560"/>
    <cellStyle name="Percent 4 4 2" xfId="561"/>
    <cellStyle name="Percent 4 5" xfId="562"/>
    <cellStyle name="Percent 4 5 2" xfId="563"/>
    <cellStyle name="Percent 4 6" xfId="564"/>
    <cellStyle name="Percent 4 6 2" xfId="565"/>
    <cellStyle name="Percent 4 7" xfId="566"/>
    <cellStyle name="Percent 4 7 2" xfId="567"/>
    <cellStyle name="Percent 4 8" xfId="568"/>
    <cellStyle name="Percent 4 8 2" xfId="569"/>
    <cellStyle name="Percent 4 9" xfId="570"/>
    <cellStyle name="Percent 4 9 2" xfId="571"/>
    <cellStyle name="Percent 5" xfId="572"/>
    <cellStyle name="Percent 5 2" xfId="573"/>
    <cellStyle name="Percent 5 2 2" xfId="574"/>
    <cellStyle name="Percent 5 3" xfId="575"/>
    <cellStyle name="Percent 5 3 2" xfId="576"/>
    <cellStyle name="Percent 5 4" xfId="577"/>
    <cellStyle name="Percent 5 4 2" xfId="578"/>
    <cellStyle name="Percent 5 5" xfId="579"/>
    <cellStyle name="Percent 5 5 2" xfId="580"/>
    <cellStyle name="Percent 5 6" xfId="581"/>
    <cellStyle name="Percent 5 6 2" xfId="582"/>
    <cellStyle name="Percent 5 7" xfId="583"/>
    <cellStyle name="Percent 5 7 2" xfId="584"/>
    <cellStyle name="Percent 5 8" xfId="585"/>
    <cellStyle name="Percent 5 8 2" xfId="586"/>
    <cellStyle name="Percent 5 9" xfId="587"/>
    <cellStyle name="Percent 6" xfId="588"/>
    <cellStyle name="Percent 6 2" xfId="589"/>
    <cellStyle name="Percent 6 2 2" xfId="590"/>
    <cellStyle name="Percent 6 3" xfId="591"/>
    <cellStyle name="Percent 6 3 2" xfId="592"/>
    <cellStyle name="Percent 6 4" xfId="593"/>
    <cellStyle name="Percent 6 4 2" xfId="594"/>
    <cellStyle name="Percent 6 5" xfId="595"/>
    <cellStyle name="Percent 6 5 2" xfId="596"/>
    <cellStyle name="Percent 6 6" xfId="597"/>
    <cellStyle name="Percent 6 6 2" xfId="598"/>
    <cellStyle name="Percent 6 7" xfId="599"/>
    <cellStyle name="Percent 6 7 2" xfId="600"/>
    <cellStyle name="Percent 6 8" xfId="601"/>
    <cellStyle name="Percent 6 8 2" xfId="602"/>
    <cellStyle name="Percent 6 9" xfId="603"/>
    <cellStyle name="Percent 7" xfId="604"/>
    <cellStyle name="Percent 7 2" xfId="605"/>
    <cellStyle name="Percent 7 2 2" xfId="606"/>
    <cellStyle name="Percent 7 3" xfId="607"/>
    <cellStyle name="Percent 7 3 2" xfId="608"/>
    <cellStyle name="Percent 7 4" xfId="609"/>
    <cellStyle name="Percent 7 4 2" xfId="610"/>
    <cellStyle name="Percent 7 5" xfId="611"/>
    <cellStyle name="Percent 7 5 2" xfId="612"/>
    <cellStyle name="Percent 7 6" xfId="613"/>
    <cellStyle name="Percent 7 6 2" xfId="614"/>
    <cellStyle name="Percent 7 7" xfId="615"/>
    <cellStyle name="Percent 7 7 2" xfId="616"/>
    <cellStyle name="Percent 7 8" xfId="617"/>
    <cellStyle name="Percent 7 8 2" xfId="618"/>
    <cellStyle name="Percent 7 9" xfId="619"/>
    <cellStyle name="Percent 8" xfId="620"/>
    <cellStyle name="Percent 8 2" xfId="621"/>
    <cellStyle name="Percent 9" xfId="622"/>
    <cellStyle name="Percent 9 2" xfId="623"/>
    <cellStyle name="Title" xfId="624"/>
    <cellStyle name="Title 2" xfId="625"/>
    <cellStyle name="Title 3" xfId="626"/>
    <cellStyle name="Total" xfId="627"/>
    <cellStyle name="Total 2" xfId="628"/>
    <cellStyle name="Warning Text" xfId="629"/>
    <cellStyle name="Warning Text 2" xfId="63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0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4" t="s">
        <v>1472</v>
      </c>
      <c r="C2" s="664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4" t="str">
        <f>CONCATENATE("на ",UPPER(dfName))</f>
        <v>на EXPAT ROMANIA BET UCITS ETF</v>
      </c>
      <c r="C3" s="664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4" t="str">
        <f>CONCATENATE("към ",TEXT(EndDate,"dd.mm.yyyy")," г.")</f>
        <v>към 31.12.2019 г.</v>
      </c>
      <c r="C4" s="664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22">
        <f>E10/'1-SB'!$C$47</f>
        <v>0</v>
      </c>
    </row>
    <row r="11" spans="1:6" ht="15.75">
      <c r="A11" s="306"/>
      <c r="B11" s="53"/>
      <c r="C11" s="580"/>
      <c r="D11" s="306"/>
      <c r="E11" s="306"/>
      <c r="F11" s="622">
        <f>E11/'1-SB'!$C$47</f>
        <v>0</v>
      </c>
    </row>
    <row r="12" spans="1:6" ht="15.75">
      <c r="A12" s="306"/>
      <c r="B12" s="53"/>
      <c r="C12" s="580"/>
      <c r="D12" s="306"/>
      <c r="E12" s="306"/>
      <c r="F12" s="622">
        <f>E12/'1-SB'!$C$47</f>
        <v>0</v>
      </c>
    </row>
    <row r="13" spans="1:6" ht="15.75">
      <c r="A13" s="306"/>
      <c r="B13" s="53"/>
      <c r="C13" s="580"/>
      <c r="D13" s="306"/>
      <c r="E13" s="306"/>
      <c r="F13" s="622">
        <f>E13/'1-SB'!$C$47</f>
        <v>0</v>
      </c>
    </row>
    <row r="14" spans="1:6" ht="15.75">
      <c r="A14" s="306"/>
      <c r="B14" s="53"/>
      <c r="C14" s="580"/>
      <c r="D14" s="306"/>
      <c r="E14" s="306"/>
      <c r="F14" s="622">
        <f>E14/'1-SB'!$C$47</f>
        <v>0</v>
      </c>
    </row>
    <row r="15" spans="1:6" ht="15.75">
      <c r="A15" s="306"/>
      <c r="B15" s="53"/>
      <c r="C15" s="580"/>
      <c r="D15" s="306"/>
      <c r="E15" s="306"/>
      <c r="F15" s="622">
        <f>E15/'1-SB'!$C$47</f>
        <v>0</v>
      </c>
    </row>
    <row r="16" spans="1:6" ht="15.75">
      <c r="A16" s="306"/>
      <c r="B16" s="53"/>
      <c r="C16" s="580"/>
      <c r="D16" s="306"/>
      <c r="E16" s="306"/>
      <c r="F16" s="622">
        <f>E16/'1-SB'!$C$47</f>
        <v>0</v>
      </c>
    </row>
    <row r="17" spans="1:6" ht="15.75">
      <c r="A17" s="306"/>
      <c r="B17" s="53"/>
      <c r="C17" s="580"/>
      <c r="D17" s="306"/>
      <c r="E17" s="306"/>
      <c r="F17" s="622">
        <f>E17/'1-SB'!$C$47</f>
        <v>0</v>
      </c>
    </row>
    <row r="18" spans="1:6" ht="15.75">
      <c r="A18" s="306"/>
      <c r="B18" s="53"/>
      <c r="C18" s="580"/>
      <c r="D18" s="306"/>
      <c r="E18" s="231"/>
      <c r="F18" s="622">
        <f>E18/'1-SB'!$C$47</f>
        <v>0</v>
      </c>
    </row>
    <row r="19" spans="1:6" ht="15.75">
      <c r="A19" s="306"/>
      <c r="B19" s="53"/>
      <c r="C19" s="580"/>
      <c r="D19" s="306"/>
      <c r="E19" s="231"/>
      <c r="F19" s="622">
        <f>E19/'1-SB'!$C$47</f>
        <v>0</v>
      </c>
    </row>
    <row r="20" spans="1:6" ht="15.75">
      <c r="A20" s="306"/>
      <c r="B20" s="53"/>
      <c r="C20" s="580"/>
      <c r="D20" s="306"/>
      <c r="E20" s="306"/>
      <c r="F20" s="622">
        <f>E20/'1-SB'!$C$47</f>
        <v>0</v>
      </c>
    </row>
    <row r="21" spans="1:6" ht="15.75">
      <c r="A21" s="306"/>
      <c r="B21" s="53"/>
      <c r="C21" s="580"/>
      <c r="D21" s="306"/>
      <c r="E21" s="306"/>
      <c r="F21" s="622">
        <f>E21/'1-SB'!$C$47</f>
        <v>0</v>
      </c>
    </row>
    <row r="22" spans="1:6" ht="15.75">
      <c r="A22" s="306"/>
      <c r="B22" s="53"/>
      <c r="C22" s="580"/>
      <c r="D22" s="306"/>
      <c r="E22" s="306"/>
      <c r="F22" s="622">
        <f>E22/'1-SB'!$C$47</f>
        <v>0</v>
      </c>
    </row>
    <row r="23" spans="1:6" ht="15.75">
      <c r="A23" s="306"/>
      <c r="B23" s="53"/>
      <c r="C23" s="580"/>
      <c r="D23" s="306"/>
      <c r="E23" s="306"/>
      <c r="F23" s="622">
        <f>E23/'1-SB'!$C$47</f>
        <v>0</v>
      </c>
    </row>
    <row r="24" spans="1:6" ht="15.75">
      <c r="A24" s="306"/>
      <c r="B24" s="53"/>
      <c r="C24" s="580"/>
      <c r="D24" s="306"/>
      <c r="E24" s="306"/>
      <c r="F24" s="622">
        <f>E24/'1-SB'!$C$47</f>
        <v>0</v>
      </c>
    </row>
    <row r="25" spans="1:6" ht="15.75">
      <c r="A25" s="306"/>
      <c r="B25" s="53"/>
      <c r="C25" s="580"/>
      <c r="D25" s="306"/>
      <c r="E25" s="306"/>
      <c r="F25" s="622">
        <f>E25/'1-SB'!$C$47</f>
        <v>0</v>
      </c>
    </row>
    <row r="26" spans="1:6" ht="15.75">
      <c r="A26" s="306"/>
      <c r="B26" s="53"/>
      <c r="C26" s="580"/>
      <c r="D26" s="306"/>
      <c r="E26" s="306"/>
      <c r="F26" s="622">
        <f>E26/'1-SB'!$C$47</f>
        <v>0</v>
      </c>
    </row>
    <row r="27" spans="1:6" ht="15.75">
      <c r="A27" s="306"/>
      <c r="B27" s="53"/>
      <c r="C27" s="580"/>
      <c r="D27" s="306"/>
      <c r="E27" s="306"/>
      <c r="F27" s="622">
        <f>E27/'1-SB'!$C$47</f>
        <v>0</v>
      </c>
    </row>
    <row r="28" spans="1:6" ht="15.75">
      <c r="A28" s="306"/>
      <c r="B28" s="53"/>
      <c r="C28" s="580"/>
      <c r="D28" s="306"/>
      <c r="E28" s="306"/>
      <c r="F28" s="622">
        <f>E28/'1-SB'!$C$47</f>
        <v>0</v>
      </c>
    </row>
    <row r="29" spans="1:6" ht="15.75">
      <c r="A29" s="309"/>
      <c r="B29" s="292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9" t="s">
        <v>948</v>
      </c>
      <c r="B2" s="699"/>
      <c r="C2" s="699"/>
      <c r="D2" s="699"/>
      <c r="E2" s="699"/>
      <c r="F2" s="699"/>
      <c r="G2" s="66"/>
      <c r="H2" s="66"/>
      <c r="I2" s="66"/>
      <c r="J2" s="41"/>
      <c r="K2" s="65"/>
      <c r="L2" s="65"/>
    </row>
    <row r="3" spans="1:12" s="61" customFormat="1" ht="15.75">
      <c r="A3" s="701" t="str">
        <f>CONCATENATE("на ",UPPER(dfName))</f>
        <v>на EXPAT ROMANIA BET UCITS ETF</v>
      </c>
      <c r="B3" s="701"/>
      <c r="C3" s="701"/>
      <c r="D3" s="701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1" t="str">
        <f>CONCATENATE("към ",TEXT(EndDate,"dd.mm.yyyy")," г.")</f>
        <v>към 31.12.2019 г.</v>
      </c>
      <c r="B4" s="701"/>
      <c r="C4" s="701"/>
      <c r="D4" s="701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700" t="s">
        <v>979</v>
      </c>
      <c r="D116" s="700"/>
      <c r="E116" s="700"/>
      <c r="F116" s="700"/>
      <c r="G116" s="700"/>
    </row>
    <row r="117" spans="3:7" s="545" customFormat="1" ht="15.75">
      <c r="C117" s="700"/>
      <c r="D117" s="700"/>
      <c r="E117" s="700"/>
      <c r="F117" s="700"/>
      <c r="G117" s="700"/>
    </row>
    <row r="118" spans="3:7" s="545" customFormat="1" ht="15.75">
      <c r="C118" s="700"/>
      <c r="D118" s="700"/>
      <c r="E118" s="700"/>
      <c r="F118" s="700"/>
      <c r="G118" s="700"/>
    </row>
    <row r="119" spans="3:7" s="545" customFormat="1" ht="15.75">
      <c r="C119" s="700"/>
      <c r="D119" s="700"/>
      <c r="E119" s="700"/>
      <c r="F119" s="700"/>
      <c r="G119" s="700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9" t="s">
        <v>1345</v>
      </c>
      <c r="B2" s="699"/>
      <c r="C2" s="699"/>
      <c r="D2" s="699"/>
      <c r="E2" s="699"/>
      <c r="F2" s="305"/>
      <c r="G2" s="66"/>
      <c r="H2" s="66"/>
      <c r="I2" s="66"/>
      <c r="J2" s="41"/>
      <c r="K2" s="65"/>
      <c r="L2" s="65"/>
    </row>
    <row r="3" spans="1:12" s="61" customFormat="1" ht="15.75">
      <c r="A3" s="664" t="str">
        <f>CONCATENATE("на ",UPPER(dfName))</f>
        <v>на EXPAT ROMANIA BET UCITS ETF</v>
      </c>
      <c r="B3" s="664"/>
      <c r="C3" s="664"/>
      <c r="D3" s="664"/>
      <c r="E3" s="664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2" t="str">
        <f>CONCATENATE("към ",TEXT(EndDate,"dd.mm.yyyy")," г.")</f>
        <v>към 31.12.2019 г.</v>
      </c>
      <c r="B4" s="702"/>
      <c r="C4" s="702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5" customFormat="1" ht="15" customHeight="1">
      <c r="A8" s="703" t="s">
        <v>257</v>
      </c>
      <c r="B8" s="705" t="s">
        <v>259</v>
      </c>
      <c r="C8" s="274"/>
      <c r="D8" s="707" t="s">
        <v>953</v>
      </c>
      <c r="E8" s="705" t="s">
        <v>980</v>
      </c>
    </row>
    <row r="9" spans="1:5" s="545" customFormat="1" ht="108.75" customHeight="1">
      <c r="A9" s="704"/>
      <c r="B9" s="706"/>
      <c r="C9" s="281" t="s">
        <v>952</v>
      </c>
      <c r="D9" s="708"/>
      <c r="E9" s="70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10" t="s">
        <v>1418</v>
      </c>
      <c r="B2" s="710"/>
      <c r="C2" s="710"/>
      <c r="D2" s="710"/>
      <c r="E2" s="710"/>
      <c r="F2" s="710"/>
      <c r="G2" s="710"/>
      <c r="H2" s="710"/>
    </row>
    <row r="3" spans="1:8" ht="15" customHeight="1">
      <c r="A3" s="664" t="str">
        <f>CONCATENATE("на ",UPPER(dfName))</f>
        <v>на EXPAT ROMANIA BET UCITS ETF</v>
      </c>
      <c r="B3" s="664"/>
      <c r="C3" s="664"/>
      <c r="D3" s="664"/>
      <c r="E3" s="664"/>
      <c r="F3" s="664"/>
      <c r="G3" s="664"/>
      <c r="H3" s="664"/>
    </row>
    <row r="4" spans="1:8" ht="15.75">
      <c r="A4" s="665" t="str">
        <f>"за периода "&amp;TEXT(StartDate,"dd.mm.yyyy")&amp;" - "&amp;TEXT(EndDate,"dd.mm.yyyy")</f>
        <v>за периода 01.01.2019 - 31.12.2019</v>
      </c>
      <c r="B4" s="665"/>
      <c r="C4" s="665"/>
      <c r="D4" s="665"/>
      <c r="E4" s="665"/>
      <c r="F4" s="665"/>
      <c r="G4" s="665"/>
      <c r="H4" s="665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43842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Никола Янков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64.5">
      <c r="A11" s="588">
        <v>1</v>
      </c>
      <c r="B11" s="648" t="s">
        <v>1543</v>
      </c>
      <c r="C11" s="650" t="s">
        <v>1545</v>
      </c>
      <c r="D11" s="649" t="s">
        <v>1544</v>
      </c>
      <c r="E11" s="602">
        <v>43493</v>
      </c>
      <c r="F11" s="602">
        <v>43500</v>
      </c>
      <c r="G11" s="602">
        <v>43674</v>
      </c>
      <c r="H11" s="602">
        <v>43607</v>
      </c>
    </row>
    <row r="12" spans="1:8" ht="77.25">
      <c r="A12" s="588">
        <v>2</v>
      </c>
      <c r="B12" s="648" t="s">
        <v>1543</v>
      </c>
      <c r="C12" s="650" t="s">
        <v>1546</v>
      </c>
      <c r="D12" s="649" t="s">
        <v>1544</v>
      </c>
      <c r="E12" s="602">
        <v>43644</v>
      </c>
      <c r="F12" s="602">
        <v>43651</v>
      </c>
      <c r="G12" s="602">
        <v>43827</v>
      </c>
      <c r="H12" s="602">
        <v>43749</v>
      </c>
    </row>
    <row r="13" spans="1:8" ht="77.25">
      <c r="A13" s="588">
        <v>3</v>
      </c>
      <c r="B13" s="648" t="s">
        <v>1543</v>
      </c>
      <c r="C13" s="650" t="s">
        <v>1547</v>
      </c>
      <c r="D13" s="649" t="s">
        <v>1544</v>
      </c>
      <c r="E13" s="602">
        <v>43647</v>
      </c>
      <c r="F13" s="602">
        <v>43654</v>
      </c>
      <c r="G13" s="602">
        <v>43831</v>
      </c>
      <c r="H13" s="602">
        <v>43801</v>
      </c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E50" sqref="E5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01.01.2019 - 31.12.2019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3092258</v>
      </c>
      <c r="E11" s="348">
        <f>'1-SB'!D47</f>
        <v>463144</v>
      </c>
      <c r="F11" s="346"/>
    </row>
    <row r="12" spans="2:6" ht="15.75">
      <c r="B12" s="342"/>
      <c r="C12" s="342" t="s">
        <v>1353</v>
      </c>
      <c r="D12" s="347">
        <f>'1-SB'!G47</f>
        <v>3092258</v>
      </c>
      <c r="E12" s="348">
        <f>'1-SB'!H47</f>
        <v>463144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579566</v>
      </c>
      <c r="E19" s="347">
        <f>'1-SB'!C25</f>
        <v>579566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579566</v>
      </c>
      <c r="E20" s="357">
        <f>'1-SB'!C22</f>
        <v>579566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2620812</v>
      </c>
      <c r="E26" s="361">
        <f>'1-SB'!G11</f>
        <v>2620812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391888</v>
      </c>
      <c r="E27" s="361">
        <f>'1-SB'!G16</f>
        <v>391888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143067</v>
      </c>
      <c r="E28" s="361">
        <f>'1-SB'!G19+'1-SB'!G21</f>
        <v>143067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-66378</v>
      </c>
      <c r="E29" s="361">
        <f>'1-SB'!G20+'1-SB'!G22</f>
        <v>-66378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3089389</v>
      </c>
      <c r="E30" s="363">
        <f>'1-SB'!G24</f>
        <v>3089389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2869</v>
      </c>
      <c r="E44" s="357">
        <f>'1-SB'!G40</f>
        <v>2869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2512692</v>
      </c>
      <c r="E47" s="357">
        <f>'1-SB'!C16+'1-SB'!C37</f>
        <v>2512692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43830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43830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43830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43830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43830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43830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43830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43830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43830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43830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43830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43830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43830</v>
      </c>
      <c r="D15" s="401" t="s">
        <v>173</v>
      </c>
      <c r="E15" s="402" t="s">
        <v>9</v>
      </c>
      <c r="F15" s="387" t="s">
        <v>792</v>
      </c>
      <c r="G15" s="391">
        <f>'1-SB'!C22</f>
        <v>579566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43830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43830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43830</v>
      </c>
      <c r="D18" s="399" t="s">
        <v>176</v>
      </c>
      <c r="E18" s="403" t="s">
        <v>11</v>
      </c>
      <c r="F18" s="387" t="s">
        <v>792</v>
      </c>
      <c r="G18" s="391">
        <f>'1-SB'!C25</f>
        <v>579566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43830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43830</v>
      </c>
      <c r="D20" s="401" t="s">
        <v>177</v>
      </c>
      <c r="E20" s="402" t="s">
        <v>137</v>
      </c>
      <c r="F20" s="387" t="s">
        <v>792</v>
      </c>
      <c r="G20" s="391">
        <f>'1-SB'!C27</f>
        <v>2512692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43830</v>
      </c>
      <c r="D21" s="401" t="s">
        <v>178</v>
      </c>
      <c r="E21" s="404" t="s">
        <v>92</v>
      </c>
      <c r="F21" s="387" t="s">
        <v>792</v>
      </c>
      <c r="G21" s="391">
        <f>'1-SB'!C28</f>
        <v>2512692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43830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43830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43830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43830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43830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43830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43830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43830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43830</v>
      </c>
      <c r="D30" s="401" t="s">
        <v>187</v>
      </c>
      <c r="E30" s="403" t="s">
        <v>12</v>
      </c>
      <c r="F30" s="387" t="s">
        <v>792</v>
      </c>
      <c r="G30" s="391">
        <f>'1-SB'!C37</f>
        <v>2512692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43830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43830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43830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43830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43830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43830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43830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43830</v>
      </c>
      <c r="D38" s="392" t="s">
        <v>194</v>
      </c>
      <c r="E38" s="398" t="s">
        <v>34</v>
      </c>
      <c r="F38" s="387" t="s">
        <v>792</v>
      </c>
      <c r="G38" s="391">
        <f>'1-SB'!C45</f>
        <v>3092258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43830</v>
      </c>
      <c r="D39" s="392" t="s">
        <v>195</v>
      </c>
      <c r="E39" s="392" t="s">
        <v>36</v>
      </c>
      <c r="F39" s="387" t="s">
        <v>792</v>
      </c>
      <c r="G39" s="391">
        <f>'1-SB'!C47</f>
        <v>3092258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43830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43830</v>
      </c>
      <c r="D41" s="411" t="s">
        <v>196</v>
      </c>
      <c r="E41" s="412" t="s">
        <v>930</v>
      </c>
      <c r="F41" s="406" t="s">
        <v>793</v>
      </c>
      <c r="G41" s="410">
        <f>'1-SB'!G11</f>
        <v>2620812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43830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43830</v>
      </c>
      <c r="D43" s="414" t="s">
        <v>197</v>
      </c>
      <c r="E43" s="415" t="s">
        <v>136</v>
      </c>
      <c r="F43" s="406" t="s">
        <v>793</v>
      </c>
      <c r="G43" s="410">
        <f>'1-SB'!G13</f>
        <v>391888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43830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43830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43830</v>
      </c>
      <c r="D46" s="411" t="s">
        <v>200</v>
      </c>
      <c r="E46" s="416" t="s">
        <v>23</v>
      </c>
      <c r="F46" s="406" t="s">
        <v>793</v>
      </c>
      <c r="G46" s="410">
        <f>'1-SB'!G16</f>
        <v>391888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43830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43830</v>
      </c>
      <c r="D48" s="413" t="s">
        <v>201</v>
      </c>
      <c r="E48" s="415" t="s">
        <v>26</v>
      </c>
      <c r="F48" s="406" t="s">
        <v>793</v>
      </c>
      <c r="G48" s="410">
        <f>'1-SB'!G18</f>
        <v>-66378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43830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43830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43830</v>
      </c>
      <c r="D51" s="418" t="s">
        <v>204</v>
      </c>
      <c r="E51" s="419" t="s">
        <v>989</v>
      </c>
      <c r="F51" s="406" t="s">
        <v>793</v>
      </c>
      <c r="G51" s="410">
        <f>'1-SB'!G21</f>
        <v>143067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43830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43830</v>
      </c>
      <c r="D53" s="411" t="s">
        <v>205</v>
      </c>
      <c r="E53" s="416" t="s">
        <v>29</v>
      </c>
      <c r="F53" s="406" t="s">
        <v>793</v>
      </c>
      <c r="G53" s="410">
        <f>'1-SB'!G23</f>
        <v>76689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43830</v>
      </c>
      <c r="D54" s="408" t="s">
        <v>206</v>
      </c>
      <c r="E54" s="420" t="s">
        <v>31</v>
      </c>
      <c r="F54" s="406" t="s">
        <v>793</v>
      </c>
      <c r="G54" s="410">
        <f>'1-SB'!G24</f>
        <v>3089389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43830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43830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43830</v>
      </c>
      <c r="D57" s="413" t="s">
        <v>208</v>
      </c>
      <c r="E57" s="415" t="s">
        <v>125</v>
      </c>
      <c r="F57" s="406" t="s">
        <v>793</v>
      </c>
      <c r="G57" s="410">
        <f>'1-SB'!G28</f>
        <v>2869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43830</v>
      </c>
      <c r="D58" s="413" t="s">
        <v>209</v>
      </c>
      <c r="E58" s="417" t="s">
        <v>161</v>
      </c>
      <c r="F58" s="406" t="s">
        <v>793</v>
      </c>
      <c r="G58" s="410">
        <f>'1-SB'!G29</f>
        <v>543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2326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43830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43830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43830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43830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43830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43830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43830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43830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43830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43830</v>
      </c>
      <c r="D69" s="408" t="s">
        <v>220</v>
      </c>
      <c r="E69" s="420" t="s">
        <v>34</v>
      </c>
      <c r="F69" s="406" t="s">
        <v>793</v>
      </c>
      <c r="G69" s="410">
        <f>'1-SB'!G40</f>
        <v>2869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43830</v>
      </c>
      <c r="D70" s="411" t="s">
        <v>221</v>
      </c>
      <c r="E70" s="411" t="s">
        <v>35</v>
      </c>
      <c r="F70" s="406" t="s">
        <v>793</v>
      </c>
      <c r="G70" s="410">
        <f>'1-SB'!G47</f>
        <v>3092258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43830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43830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43830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43830</v>
      </c>
      <c r="D74" s="426" t="s">
        <v>795</v>
      </c>
      <c r="E74" s="431" t="s">
        <v>936</v>
      </c>
      <c r="F74" s="424" t="s">
        <v>828</v>
      </c>
      <c r="G74" s="428">
        <f>'2-OD'!C13</f>
        <v>30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43830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43830</v>
      </c>
      <c r="D76" s="426" t="s">
        <v>797</v>
      </c>
      <c r="E76" s="431" t="s">
        <v>938</v>
      </c>
      <c r="F76" s="424" t="s">
        <v>828</v>
      </c>
      <c r="G76" s="428">
        <f>'2-OD'!C15</f>
        <v>73573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43830</v>
      </c>
      <c r="D77" s="426" t="s">
        <v>798</v>
      </c>
      <c r="E77" s="431" t="s">
        <v>981</v>
      </c>
      <c r="F77" s="424" t="s">
        <v>828</v>
      </c>
      <c r="G77" s="428">
        <f>'2-OD'!C16</f>
        <v>14191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43830</v>
      </c>
      <c r="D78" s="429" t="s">
        <v>799</v>
      </c>
      <c r="E78" s="432" t="s">
        <v>20</v>
      </c>
      <c r="F78" s="424" t="s">
        <v>828</v>
      </c>
      <c r="G78" s="428">
        <f>'2-OD'!C18</f>
        <v>87794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43830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43830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43830</v>
      </c>
      <c r="D81" s="426" t="s">
        <v>801</v>
      </c>
      <c r="E81" s="431" t="s">
        <v>122</v>
      </c>
      <c r="F81" s="424" t="s">
        <v>828</v>
      </c>
      <c r="G81" s="428">
        <f>'2-OD'!C21</f>
        <v>25183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43830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43830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43830</v>
      </c>
      <c r="D85" s="429" t="s">
        <v>805</v>
      </c>
      <c r="E85" s="432" t="s">
        <v>23</v>
      </c>
      <c r="F85" s="424" t="s">
        <v>828</v>
      </c>
      <c r="G85" s="428">
        <f>'2-OD'!C25</f>
        <v>25183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43830</v>
      </c>
      <c r="D86" s="429" t="s">
        <v>806</v>
      </c>
      <c r="E86" s="433" t="s">
        <v>144</v>
      </c>
      <c r="F86" s="424" t="s">
        <v>828</v>
      </c>
      <c r="G86" s="428">
        <f>'2-OD'!C26</f>
        <v>112977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43830</v>
      </c>
      <c r="D87" s="429" t="s">
        <v>807</v>
      </c>
      <c r="E87" s="433" t="s">
        <v>824</v>
      </c>
      <c r="F87" s="424" t="s">
        <v>828</v>
      </c>
      <c r="G87" s="428">
        <f>'2-OD'!C27</f>
        <v>143067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43830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43830</v>
      </c>
      <c r="D89" s="429" t="s">
        <v>809</v>
      </c>
      <c r="E89" s="433" t="s">
        <v>146</v>
      </c>
      <c r="F89" s="424" t="s">
        <v>828</v>
      </c>
      <c r="G89" s="428">
        <f>'2-OD'!C29</f>
        <v>143067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43830</v>
      </c>
      <c r="D90" s="429" t="s">
        <v>810</v>
      </c>
      <c r="E90" s="433" t="s">
        <v>826</v>
      </c>
      <c r="F90" s="424" t="s">
        <v>828</v>
      </c>
      <c r="G90" s="428">
        <f>'2-OD'!C30</f>
        <v>256044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43830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43830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43830</v>
      </c>
      <c r="D93" s="437" t="s">
        <v>811</v>
      </c>
      <c r="E93" s="442" t="s">
        <v>38</v>
      </c>
      <c r="F93" s="435" t="s">
        <v>829</v>
      </c>
      <c r="G93" s="439">
        <f>'2-OD'!G12</f>
        <v>38932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43830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43830</v>
      </c>
      <c r="D95" s="437" t="s">
        <v>813</v>
      </c>
      <c r="E95" s="442" t="s">
        <v>940</v>
      </c>
      <c r="F95" s="435" t="s">
        <v>829</v>
      </c>
      <c r="G95" s="439">
        <f>'2-OD'!G14</f>
        <v>162608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43830</v>
      </c>
      <c r="D96" s="437" t="s">
        <v>814</v>
      </c>
      <c r="E96" s="442" t="s">
        <v>941</v>
      </c>
      <c r="F96" s="435" t="s">
        <v>829</v>
      </c>
      <c r="G96" s="439">
        <f>'2-OD'!G15</f>
        <v>54504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43830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43830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43830</v>
      </c>
      <c r="D99" s="440" t="s">
        <v>817</v>
      </c>
      <c r="E99" s="444" t="s">
        <v>20</v>
      </c>
      <c r="F99" s="435" t="s">
        <v>829</v>
      </c>
      <c r="G99" s="439">
        <f>'2-OD'!G18</f>
        <v>256044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43830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43830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43830</v>
      </c>
      <c r="D102" s="440" t="s">
        <v>819</v>
      </c>
      <c r="E102" s="445" t="s">
        <v>40</v>
      </c>
      <c r="F102" s="435" t="s">
        <v>829</v>
      </c>
      <c r="G102" s="439">
        <f>'2-OD'!G26</f>
        <v>256044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43830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43830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43830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43830</v>
      </c>
      <c r="D106" s="440" t="s">
        <v>822</v>
      </c>
      <c r="E106" s="445" t="s">
        <v>827</v>
      </c>
      <c r="F106" s="435" t="s">
        <v>829</v>
      </c>
      <c r="G106" s="439">
        <f>'2-OD'!G30</f>
        <v>256044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43830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43830</v>
      </c>
      <c r="D108" s="449" t="s">
        <v>830</v>
      </c>
      <c r="E108" s="452" t="s">
        <v>987</v>
      </c>
      <c r="F108" s="447" t="s">
        <v>1367</v>
      </c>
      <c r="G108" s="451">
        <f>'3-OPP'!E13</f>
        <v>2483880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43830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43830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43830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43830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43830</v>
      </c>
      <c r="D113" s="449" t="s">
        <v>835</v>
      </c>
      <c r="E113" s="452" t="s">
        <v>984</v>
      </c>
      <c r="F113" s="447" t="s">
        <v>1367</v>
      </c>
      <c r="G113" s="451">
        <f>'3-OPP'!E18</f>
        <v>-25183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43830</v>
      </c>
      <c r="D114" s="455" t="s">
        <v>836</v>
      </c>
      <c r="E114" s="450" t="s">
        <v>985</v>
      </c>
      <c r="F114" s="447" t="s">
        <v>1367</v>
      </c>
      <c r="G114" s="451">
        <f>'3-OPP'!E19</f>
        <v>2458697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43830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43830</v>
      </c>
      <c r="D116" s="449" t="s">
        <v>837</v>
      </c>
      <c r="E116" s="452" t="s">
        <v>958</v>
      </c>
      <c r="F116" s="447" t="s">
        <v>1367</v>
      </c>
      <c r="G116" s="451">
        <f>'3-OPP'!E21</f>
        <v>-1932863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43830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43830</v>
      </c>
      <c r="D118" s="449" t="s">
        <v>839</v>
      </c>
      <c r="E118" s="452" t="s">
        <v>960</v>
      </c>
      <c r="F118" s="447" t="s">
        <v>1367</v>
      </c>
      <c r="G118" s="451">
        <f>'3-OPP'!E23</f>
        <v>-2998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43830</v>
      </c>
      <c r="D119" s="449" t="s">
        <v>840</v>
      </c>
      <c r="E119" s="452" t="s">
        <v>961</v>
      </c>
      <c r="F119" s="447" t="s">
        <v>1367</v>
      </c>
      <c r="G119" s="451">
        <f>'3-OPP'!E24</f>
        <v>39038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43830</v>
      </c>
      <c r="D120" s="449" t="s">
        <v>841</v>
      </c>
      <c r="E120" s="454" t="s">
        <v>962</v>
      </c>
      <c r="F120" s="447" t="s">
        <v>1367</v>
      </c>
      <c r="G120" s="451">
        <f>'3-OPP'!E25</f>
        <v>-5591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43830</v>
      </c>
      <c r="D121" s="449" t="s">
        <v>842</v>
      </c>
      <c r="E121" s="454" t="s">
        <v>963</v>
      </c>
      <c r="F121" s="447" t="s">
        <v>1367</v>
      </c>
      <c r="G121" s="451">
        <f>'3-OPP'!E26</f>
        <v>-3437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43830</v>
      </c>
      <c r="D122" s="449" t="s">
        <v>843</v>
      </c>
      <c r="E122" s="454" t="s">
        <v>964</v>
      </c>
      <c r="F122" s="447" t="s">
        <v>1367</v>
      </c>
      <c r="G122" s="451">
        <f>'3-OPP'!E27</f>
        <v>-4020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43830</v>
      </c>
      <c r="D123" s="449" t="s">
        <v>844</v>
      </c>
      <c r="E123" s="452" t="s">
        <v>965</v>
      </c>
      <c r="F123" s="447" t="s">
        <v>1367</v>
      </c>
      <c r="G123" s="451">
        <f>'3-OPP'!E28</f>
        <v>-5771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43830</v>
      </c>
      <c r="D124" s="455" t="s">
        <v>845</v>
      </c>
      <c r="E124" s="450" t="s">
        <v>115</v>
      </c>
      <c r="F124" s="447" t="s">
        <v>1367</v>
      </c>
      <c r="G124" s="451">
        <f>'3-OPP'!E29</f>
        <v>-1915642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43830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43830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43830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43830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43830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43830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43830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43830</v>
      </c>
      <c r="D132" s="455" t="s">
        <v>852</v>
      </c>
      <c r="E132" s="450" t="s">
        <v>62</v>
      </c>
      <c r="F132" s="447" t="s">
        <v>1367</v>
      </c>
      <c r="G132" s="451">
        <f>'3-OPP'!E37</f>
        <v>543055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43830</v>
      </c>
      <c r="D133" s="455" t="s">
        <v>853</v>
      </c>
      <c r="E133" s="450" t="s">
        <v>982</v>
      </c>
      <c r="F133" s="447" t="s">
        <v>1367</v>
      </c>
      <c r="G133" s="451">
        <f>'3-OPP'!E38</f>
        <v>36511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43830</v>
      </c>
      <c r="D134" s="455" t="s">
        <v>854</v>
      </c>
      <c r="E134" s="450" t="s">
        <v>983</v>
      </c>
      <c r="F134" s="447" t="s">
        <v>1367</v>
      </c>
      <c r="G134" s="451">
        <f>'3-OPP'!E39</f>
        <v>579566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43830</v>
      </c>
      <c r="D135" s="449" t="s">
        <v>855</v>
      </c>
      <c r="E135" s="453" t="s">
        <v>91</v>
      </c>
      <c r="F135" s="447" t="s">
        <v>1367</v>
      </c>
      <c r="G135" s="451">
        <f>'3-OPP'!E40</f>
        <v>579566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43830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43830</v>
      </c>
      <c r="D137" s="456" t="s">
        <v>857</v>
      </c>
      <c r="E137" s="457" t="s">
        <v>49</v>
      </c>
      <c r="F137" s="435" t="s">
        <v>1368</v>
      </c>
      <c r="G137" s="439">
        <f>'4-OSK'!I14</f>
        <v>462442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43830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43830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43830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43830</v>
      </c>
      <c r="D141" s="456" t="s">
        <v>861</v>
      </c>
      <c r="E141" s="457" t="s">
        <v>51</v>
      </c>
      <c r="F141" s="435" t="s">
        <v>1368</v>
      </c>
      <c r="G141" s="439">
        <f>'4-OSK'!I18</f>
        <v>462442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43830</v>
      </c>
      <c r="D142" s="456" t="s">
        <v>862</v>
      </c>
      <c r="E142" s="457" t="s">
        <v>149</v>
      </c>
      <c r="F142" s="435" t="s">
        <v>1368</v>
      </c>
      <c r="G142" s="439">
        <f>'4-OSK'!I19</f>
        <v>2483880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43830</v>
      </c>
      <c r="D143" s="456" t="s">
        <v>863</v>
      </c>
      <c r="E143" s="458" t="s">
        <v>225</v>
      </c>
      <c r="F143" s="435" t="s">
        <v>1368</v>
      </c>
      <c r="G143" s="439">
        <f>'4-OSK'!I20</f>
        <v>2684068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43830</v>
      </c>
      <c r="D144" s="456" t="s">
        <v>864</v>
      </c>
      <c r="E144" s="458" t="s">
        <v>226</v>
      </c>
      <c r="F144" s="435" t="s">
        <v>1368</v>
      </c>
      <c r="G144" s="439">
        <f>'4-OSK'!I21</f>
        <v>-200188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43830</v>
      </c>
      <c r="D145" s="456" t="s">
        <v>865</v>
      </c>
      <c r="E145" s="457" t="s">
        <v>52</v>
      </c>
      <c r="F145" s="435" t="s">
        <v>1368</v>
      </c>
      <c r="G145" s="439">
        <f>'4-OSK'!I22</f>
        <v>143067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43830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43830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43830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43830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43830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43830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43830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43830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43830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43830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Romania BET UCITS ETF</v>
      </c>
      <c r="B157" s="435" t="str">
        <f aca="true" t="shared" si="19" ref="B157:B199">dfRG</f>
        <v>05-1636</v>
      </c>
      <c r="C157" s="436">
        <f aca="true" t="shared" si="20" ref="C157:C199">EndDate</f>
        <v>43830</v>
      </c>
      <c r="D157" s="456" t="s">
        <v>865</v>
      </c>
      <c r="E157" s="457" t="s">
        <v>55</v>
      </c>
      <c r="F157" s="435" t="s">
        <v>1368</v>
      </c>
      <c r="G157" s="439">
        <f>'4-OSK'!I34</f>
        <v>3089389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43830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43830</v>
      </c>
      <c r="D159" s="456" t="s">
        <v>878</v>
      </c>
      <c r="E159" s="457" t="s">
        <v>56</v>
      </c>
      <c r="F159" s="435" t="s">
        <v>1368</v>
      </c>
      <c r="G159" s="439">
        <f>'4-OSK'!I36</f>
        <v>3089389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43830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43830</v>
      </c>
      <c r="D161" s="573" t="s">
        <v>1396</v>
      </c>
      <c r="E161" s="574" t="s">
        <v>1374</v>
      </c>
      <c r="F161" s="476" t="s">
        <v>1409</v>
      </c>
      <c r="G161" s="608">
        <f>'5-DI'!D12</f>
        <v>270000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43830</v>
      </c>
      <c r="D162" s="573" t="s">
        <v>1397</v>
      </c>
      <c r="E162" s="575" t="s">
        <v>1373</v>
      </c>
      <c r="F162" s="476" t="s">
        <v>1409</v>
      </c>
      <c r="G162" s="608">
        <f>'5-DI'!D13</f>
        <v>1340000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43830</v>
      </c>
      <c r="D163" s="573" t="s">
        <v>1398</v>
      </c>
      <c r="E163" s="576" t="s">
        <v>1386</v>
      </c>
      <c r="F163" s="476" t="s">
        <v>1409</v>
      </c>
      <c r="G163" s="608">
        <f>'5-DI'!D14</f>
        <v>1160000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43830</v>
      </c>
      <c r="D164" s="573" t="s">
        <v>1399</v>
      </c>
      <c r="E164" s="576" t="s">
        <v>1388</v>
      </c>
      <c r="F164" s="476" t="s">
        <v>1409</v>
      </c>
      <c r="G164" s="609">
        <f>'5-DI'!D15</f>
        <v>2684398.18913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43830</v>
      </c>
      <c r="D165" s="573" t="s">
        <v>1400</v>
      </c>
      <c r="E165" s="576" t="s">
        <v>1387</v>
      </c>
      <c r="F165" s="476" t="s">
        <v>1409</v>
      </c>
      <c r="G165" s="608">
        <f>'5-DI'!D16</f>
        <v>90000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43830</v>
      </c>
      <c r="D166" s="573" t="s">
        <v>1401</v>
      </c>
      <c r="E166" s="576" t="s">
        <v>1389</v>
      </c>
      <c r="F166" s="476" t="s">
        <v>1409</v>
      </c>
      <c r="G166" s="609">
        <f>'5-DI'!D17</f>
        <v>200187.02382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43830</v>
      </c>
      <c r="D167" s="573" t="s">
        <v>1402</v>
      </c>
      <c r="E167" s="576" t="s">
        <v>1390</v>
      </c>
      <c r="F167" s="476" t="s">
        <v>1409</v>
      </c>
      <c r="G167" s="608">
        <f>'5-DI'!D18</f>
        <v>0.8796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43830</v>
      </c>
      <c r="D168" s="573" t="s">
        <v>1403</v>
      </c>
      <c r="E168" s="576" t="s">
        <v>1391</v>
      </c>
      <c r="F168" s="476" t="s">
        <v>1409</v>
      </c>
      <c r="G168" s="608">
        <f>'5-DI'!D19</f>
        <v>1.1788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43830</v>
      </c>
      <c r="D169" s="573" t="s">
        <v>1404</v>
      </c>
      <c r="E169" s="577" t="s">
        <v>1392</v>
      </c>
      <c r="F169" s="476" t="s">
        <v>1409</v>
      </c>
      <c r="G169" s="610">
        <f>'5-DI'!D20</f>
        <v>7492.76</v>
      </c>
    </row>
    <row r="170" spans="1:7" ht="15.7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43830</v>
      </c>
      <c r="D170" s="573" t="s">
        <v>1405</v>
      </c>
      <c r="E170" s="577" t="s">
        <v>1393</v>
      </c>
      <c r="F170" s="476" t="s">
        <v>1409</v>
      </c>
      <c r="G170" s="610">
        <f>'5-DI'!D21</f>
        <v>6675.16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43830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43830</v>
      </c>
      <c r="D172" s="573" t="s">
        <v>1447</v>
      </c>
      <c r="E172" s="577" t="s">
        <v>1443</v>
      </c>
      <c r="F172" s="476" t="s">
        <v>1409</v>
      </c>
      <c r="G172" s="611">
        <f>'5-DI'!D23</f>
        <v>0.3402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43830</v>
      </c>
      <c r="D173" s="573" t="s">
        <v>1448</v>
      </c>
      <c r="E173" s="577" t="s">
        <v>1444</v>
      </c>
      <c r="F173" s="476" t="s">
        <v>1409</v>
      </c>
      <c r="G173" s="611">
        <f>'5-DI'!D24</f>
        <v>0.1001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43830</v>
      </c>
      <c r="D174" s="573" t="s">
        <v>1449</v>
      </c>
      <c r="E174" s="577" t="s">
        <v>1445</v>
      </c>
      <c r="F174" s="476" t="s">
        <v>1409</v>
      </c>
      <c r="G174" s="611">
        <f>'5-DI'!D25</f>
        <v>0.3402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43830</v>
      </c>
      <c r="D175" s="573" t="s">
        <v>1450</v>
      </c>
      <c r="E175" s="577" t="s">
        <v>1446</v>
      </c>
      <c r="F175" s="476" t="s">
        <v>1409</v>
      </c>
      <c r="G175" s="611">
        <f>'5-DI'!D26</f>
        <v>0.1334</v>
      </c>
    </row>
    <row r="176" spans="1:7" ht="31.5">
      <c r="A176" s="446" t="str">
        <f t="shared" si="18"/>
        <v>Expat Romania BET UCITS ETF</v>
      </c>
      <c r="B176" s="447" t="str">
        <f t="shared" si="19"/>
        <v>05-1636</v>
      </c>
      <c r="C176" s="448">
        <f t="shared" si="20"/>
        <v>43830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Romania BET UCITS ETF</v>
      </c>
      <c r="B177" s="447" t="str">
        <f t="shared" si="19"/>
        <v>05-1636</v>
      </c>
      <c r="C177" s="448">
        <f t="shared" si="20"/>
        <v>43830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43830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43830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43830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43830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43830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Romania BET UCITS ETF</v>
      </c>
      <c r="B183" s="467" t="str">
        <f t="shared" si="19"/>
        <v>05-1636</v>
      </c>
      <c r="C183" s="468">
        <f t="shared" si="20"/>
        <v>43830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Romania BET UCITS ETF</v>
      </c>
      <c r="B184" s="467" t="str">
        <f t="shared" si="19"/>
        <v>05-1636</v>
      </c>
      <c r="C184" s="468">
        <f t="shared" si="20"/>
        <v>43830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43830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43830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43830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43830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43830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43830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43830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43830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43830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43830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43830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43830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Romania BET UCITS ETF</v>
      </c>
      <c r="B197" s="476" t="str">
        <f t="shared" si="19"/>
        <v>05-1636</v>
      </c>
      <c r="C197" s="477">
        <f t="shared" si="20"/>
        <v>43830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Romania BET UCITS ETF</v>
      </c>
      <c r="B198" s="476" t="str">
        <f t="shared" si="19"/>
        <v>05-1636</v>
      </c>
      <c r="C198" s="477">
        <f t="shared" si="20"/>
        <v>43830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43830</v>
      </c>
      <c r="D199" s="481" t="s">
        <v>900</v>
      </c>
      <c r="E199" s="482" t="s">
        <v>911</v>
      </c>
      <c r="F199" s="476" t="s">
        <v>1372</v>
      </c>
      <c r="G199" s="480">
        <f>'7-RP'!C33</f>
        <v>2869</v>
      </c>
    </row>
    <row r="200" spans="1:7" ht="15.75">
      <c r="A200" s="475" t="str">
        <f aca="true" t="shared" si="21" ref="A200:A212">dfName</f>
        <v>Expat Romania BET UCITS ETF</v>
      </c>
      <c r="B200" s="476" t="str">
        <f aca="true" t="shared" si="22" ref="B200:B212">dfRG</f>
        <v>05-1636</v>
      </c>
      <c r="C200" s="477">
        <f aca="true" t="shared" si="23" ref="C200:C212">EndDate</f>
        <v>43830</v>
      </c>
      <c r="D200" s="481" t="s">
        <v>901</v>
      </c>
      <c r="E200" s="483" t="s">
        <v>159</v>
      </c>
      <c r="F200" s="476" t="s">
        <v>1372</v>
      </c>
      <c r="G200" s="480">
        <f>'7-RP'!C34</f>
        <v>543</v>
      </c>
    </row>
    <row r="201" spans="1:7" ht="15.75">
      <c r="A201" s="475" t="str">
        <f t="shared" si="21"/>
        <v>Expat Romania BET UCITS ETF</v>
      </c>
      <c r="B201" s="476" t="str">
        <f t="shared" si="22"/>
        <v>05-1636</v>
      </c>
      <c r="C201" s="477">
        <f t="shared" si="23"/>
        <v>43830</v>
      </c>
      <c r="D201" s="481" t="s">
        <v>902</v>
      </c>
      <c r="E201" s="483" t="s">
        <v>98</v>
      </c>
      <c r="F201" s="476" t="s">
        <v>1372</v>
      </c>
      <c r="G201" s="480">
        <f>'7-RP'!C35</f>
        <v>2326</v>
      </c>
    </row>
    <row r="202" spans="1:7" ht="15.75">
      <c r="A202" s="475" t="str">
        <f t="shared" si="21"/>
        <v>Expat Romania BET UCITS ETF</v>
      </c>
      <c r="B202" s="476" t="str">
        <f t="shared" si="22"/>
        <v>05-1636</v>
      </c>
      <c r="C202" s="477">
        <f t="shared" si="23"/>
        <v>43830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43830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43830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43830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43830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43830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43830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43830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43830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43830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Romania BET UCITS ETF</v>
      </c>
      <c r="B212" s="485" t="str">
        <f t="shared" si="22"/>
        <v>05-1636</v>
      </c>
      <c r="C212" s="486">
        <f t="shared" si="23"/>
        <v>43830</v>
      </c>
      <c r="D212" s="487" t="s">
        <v>910</v>
      </c>
      <c r="E212" s="488" t="s">
        <v>75</v>
      </c>
      <c r="F212" s="485" t="s">
        <v>1372</v>
      </c>
      <c r="G212" s="489">
        <f>'7-RP'!C46</f>
        <v>2869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2620812</v>
      </c>
      <c r="H11" s="251">
        <v>528074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391888</v>
      </c>
      <c r="H13" s="231">
        <v>746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391888</v>
      </c>
      <c r="H16" s="252">
        <f>SUM(H13:H15)</f>
        <v>746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-66378</v>
      </c>
      <c r="H18" s="244">
        <f>SUM(H19:H20)</f>
        <v>-713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-713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143067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579566</v>
      </c>
      <c r="D22" s="286">
        <v>36511</v>
      </c>
      <c r="E22" s="287" t="s">
        <v>990</v>
      </c>
      <c r="F22" s="230" t="s">
        <v>991</v>
      </c>
      <c r="G22" s="231"/>
      <c r="H22" s="231">
        <v>-65665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76689</v>
      </c>
      <c r="H23" s="252">
        <f>H19+H21+H20+H22</f>
        <v>-66378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3089389</v>
      </c>
      <c r="H24" s="252">
        <f>H11+H16+H23</f>
        <v>462442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579566</v>
      </c>
      <c r="D25" s="252">
        <f>SUM(D21:D24)</f>
        <v>36511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2512692</v>
      </c>
      <c r="D27" s="244">
        <f>SUM(D28:D31)</f>
        <v>426633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2512692</v>
      </c>
      <c r="D28" s="231">
        <v>426633</v>
      </c>
      <c r="E28" s="125" t="s">
        <v>125</v>
      </c>
      <c r="F28" s="262" t="s">
        <v>208</v>
      </c>
      <c r="G28" s="244">
        <f>SUM(G29:G31)</f>
        <v>2869</v>
      </c>
      <c r="H28" s="244">
        <f>SUM(H29:H31)</f>
        <v>702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543</v>
      </c>
      <c r="H29" s="258">
        <v>278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2326</v>
      </c>
      <c r="H30" s="258">
        <v>424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2512692</v>
      </c>
      <c r="D37" s="243">
        <f>SUM(D32:D36)+D27</f>
        <v>426633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2869</v>
      </c>
      <c r="H40" s="259">
        <f>SUM(H32:H39)+H28+H27</f>
        <v>702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3092258</v>
      </c>
      <c r="D45" s="259">
        <f>D25+D37+D43+D44</f>
        <v>463144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3092258</v>
      </c>
      <c r="D47" s="612">
        <f>D18+D45</f>
        <v>463144</v>
      </c>
      <c r="E47" s="264" t="s">
        <v>35</v>
      </c>
      <c r="F47" s="223" t="s">
        <v>221</v>
      </c>
      <c r="G47" s="613">
        <f>G24+G40</f>
        <v>3092258</v>
      </c>
      <c r="H47" s="613">
        <f>H24+H40</f>
        <v>463144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1">
        <f>ReportedCompletionDate</f>
        <v>43842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38932</v>
      </c>
      <c r="H12" s="245">
        <v>38885</v>
      </c>
      <c r="I12" s="132"/>
    </row>
    <row r="13" spans="1:9" s="124" customFormat="1" ht="31.5">
      <c r="A13" s="136" t="s">
        <v>936</v>
      </c>
      <c r="B13" s="373" t="s">
        <v>795</v>
      </c>
      <c r="C13" s="245">
        <v>30</v>
      </c>
      <c r="D13" s="245">
        <v>904</v>
      </c>
      <c r="E13" s="136" t="s">
        <v>939</v>
      </c>
      <c r="F13" s="373" t="s">
        <v>812</v>
      </c>
      <c r="G13" s="245"/>
      <c r="H13" s="245">
        <v>18105</v>
      </c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136422</v>
      </c>
      <c r="E14" s="136" t="s">
        <v>940</v>
      </c>
      <c r="F14" s="373" t="s">
        <v>813</v>
      </c>
      <c r="G14" s="245">
        <v>162608</v>
      </c>
      <c r="H14" s="245">
        <v>51242</v>
      </c>
      <c r="I14" s="132"/>
    </row>
    <row r="15" spans="1:9" s="124" customFormat="1" ht="31.5">
      <c r="A15" s="136" t="s">
        <v>938</v>
      </c>
      <c r="B15" s="373" t="s">
        <v>797</v>
      </c>
      <c r="C15" s="245">
        <f>1805+71768</f>
        <v>73573</v>
      </c>
      <c r="D15" s="245">
        <v>17579</v>
      </c>
      <c r="E15" s="136" t="s">
        <v>941</v>
      </c>
      <c r="F15" s="373" t="s">
        <v>814</v>
      </c>
      <c r="G15" s="245">
        <v>54504</v>
      </c>
      <c r="H15" s="245">
        <v>195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14191</v>
      </c>
      <c r="D16" s="245">
        <v>11236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87794</v>
      </c>
      <c r="D18" s="248">
        <f>SUM(D12:D16)</f>
        <v>166141</v>
      </c>
      <c r="E18" s="138" t="s">
        <v>20</v>
      </c>
      <c r="F18" s="374" t="s">
        <v>817</v>
      </c>
      <c r="G18" s="248">
        <f>SUM(G12:G17)</f>
        <v>256044</v>
      </c>
      <c r="H18" s="248">
        <f>SUM(H12:H17)</f>
        <v>108427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25183</v>
      </c>
      <c r="D21" s="245">
        <v>7951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25183</v>
      </c>
      <c r="D25" s="248">
        <f>SUM(D20:D24)</f>
        <v>7951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112977</v>
      </c>
      <c r="D26" s="248">
        <f>D18+D25</f>
        <v>174092</v>
      </c>
      <c r="E26" s="250" t="s">
        <v>40</v>
      </c>
      <c r="F26" s="374" t="s">
        <v>819</v>
      </c>
      <c r="G26" s="248">
        <f>G18+G25</f>
        <v>256044</v>
      </c>
      <c r="H26" s="248">
        <f>H18+H25</f>
        <v>108427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143067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65665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143067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65665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256044</v>
      </c>
      <c r="D30" s="248">
        <f>D26+D28+D29</f>
        <v>174092</v>
      </c>
      <c r="E30" s="250" t="s">
        <v>827</v>
      </c>
      <c r="F30" s="374" t="s">
        <v>822</v>
      </c>
      <c r="G30" s="248">
        <f>G26+G29</f>
        <v>256044</v>
      </c>
      <c r="H30" s="248">
        <f>H26+H29</f>
        <v>174092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01.01.2019 - 31.12.2019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43842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Никола Янков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1" t="s">
        <v>58</v>
      </c>
      <c r="B9" s="651" t="s">
        <v>223</v>
      </c>
      <c r="C9" s="651" t="s">
        <v>3</v>
      </c>
      <c r="D9" s="651"/>
      <c r="E9" s="651"/>
      <c r="F9" s="651" t="s">
        <v>4</v>
      </c>
      <c r="G9" s="651"/>
      <c r="H9" s="651"/>
    </row>
    <row r="10" spans="1:8" ht="33" customHeight="1">
      <c r="A10" s="652"/>
      <c r="B10" s="652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2268763+415635-330</f>
        <v>2684068</v>
      </c>
      <c r="D13" s="524">
        <f>-200188</f>
        <v>-200188</v>
      </c>
      <c r="E13" s="525">
        <f>SUM(C13:D13)</f>
        <v>2483880</v>
      </c>
      <c r="F13" s="524">
        <v>471654</v>
      </c>
      <c r="G13" s="524">
        <v>-59115</v>
      </c>
      <c r="H13" s="525">
        <f>SUM(F13:G13)</f>
        <v>412539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-24694-489</f>
        <v>-25183</v>
      </c>
      <c r="E18" s="525">
        <f t="shared" si="0"/>
        <v>-25183</v>
      </c>
      <c r="F18" s="524"/>
      <c r="G18" s="524">
        <v>-7951</v>
      </c>
      <c r="H18" s="525">
        <f t="shared" si="1"/>
        <v>-7951</v>
      </c>
    </row>
    <row r="19" spans="1:8" ht="21" customHeight="1">
      <c r="A19" s="521" t="s">
        <v>985</v>
      </c>
      <c r="B19" s="241" t="s">
        <v>836</v>
      </c>
      <c r="C19" s="528">
        <f>SUM(C13:C14,C16:C18)</f>
        <v>2684068</v>
      </c>
      <c r="D19" s="528">
        <f>SUM(D13:D14,D16:D18)</f>
        <v>-225371</v>
      </c>
      <c r="E19" s="525">
        <f t="shared" si="0"/>
        <v>2458697</v>
      </c>
      <c r="F19" s="528">
        <f>SUM(F13:F14,F16:F18)</f>
        <v>471654</v>
      </c>
      <c r="G19" s="528">
        <f>SUM(G13:G14,G16:G18)</f>
        <v>-67066</v>
      </c>
      <c r="H19" s="525">
        <f t="shared" si="1"/>
        <v>404588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v>-1932863</v>
      </c>
      <c r="E21" s="525">
        <f>SUM(C21:D21)</f>
        <v>-1932863</v>
      </c>
      <c r="F21" s="524">
        <v>104869</v>
      </c>
      <c r="G21" s="524">
        <v>-597762</v>
      </c>
      <c r="H21" s="525">
        <f>SUM(F21:G21)</f>
        <v>-492893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-21-2977</f>
        <v>-2998</v>
      </c>
      <c r="E23" s="525">
        <f t="shared" si="2"/>
        <v>-2998</v>
      </c>
      <c r="F23" s="524"/>
      <c r="G23" s="524">
        <v>-1292</v>
      </c>
      <c r="H23" s="525">
        <f t="shared" si="3"/>
        <v>-1292</v>
      </c>
    </row>
    <row r="24" spans="1:8" ht="12.75">
      <c r="A24" s="523" t="s">
        <v>961</v>
      </c>
      <c r="B24" s="95" t="s">
        <v>840</v>
      </c>
      <c r="C24" s="524">
        <v>39038</v>
      </c>
      <c r="D24" s="524"/>
      <c r="E24" s="525">
        <f t="shared" si="2"/>
        <v>39038</v>
      </c>
      <c r="F24" s="524">
        <v>38887</v>
      </c>
      <c r="G24" s="524"/>
      <c r="H24" s="525">
        <f t="shared" si="3"/>
        <v>38887</v>
      </c>
    </row>
    <row r="25" spans="1:8" ht="12.75">
      <c r="A25" s="531" t="s">
        <v>962</v>
      </c>
      <c r="B25" s="95" t="s">
        <v>841</v>
      </c>
      <c r="C25" s="524"/>
      <c r="D25" s="524">
        <v>-5591</v>
      </c>
      <c r="E25" s="525">
        <f t="shared" si="2"/>
        <v>-5591</v>
      </c>
      <c r="F25" s="524"/>
      <c r="G25" s="524">
        <v>-6559</v>
      </c>
      <c r="H25" s="525">
        <f t="shared" si="3"/>
        <v>-6559</v>
      </c>
    </row>
    <row r="26" spans="1:8" ht="12.75">
      <c r="A26" s="531" t="s">
        <v>963</v>
      </c>
      <c r="B26" s="95" t="s">
        <v>842</v>
      </c>
      <c r="C26" s="524"/>
      <c r="D26" s="524">
        <v>-3437</v>
      </c>
      <c r="E26" s="525">
        <f t="shared" si="2"/>
        <v>-3437</v>
      </c>
      <c r="F26" s="524"/>
      <c r="G26" s="524">
        <v>-5314</v>
      </c>
      <c r="H26" s="525">
        <f t="shared" si="3"/>
        <v>-5314</v>
      </c>
    </row>
    <row r="27" spans="1:8" ht="12.75">
      <c r="A27" s="527" t="s">
        <v>964</v>
      </c>
      <c r="B27" s="95" t="s">
        <v>843</v>
      </c>
      <c r="C27" s="524">
        <v>1933</v>
      </c>
      <c r="D27" s="524">
        <f>-1780-4148-25</f>
        <v>-5953</v>
      </c>
      <c r="E27" s="525">
        <f t="shared" si="2"/>
        <v>-4020</v>
      </c>
      <c r="F27" s="524"/>
      <c r="G27" s="524">
        <v>-17579</v>
      </c>
      <c r="H27" s="525">
        <f t="shared" si="3"/>
        <v>-17579</v>
      </c>
    </row>
    <row r="28" spans="1:8" ht="12.75">
      <c r="A28" s="523" t="s">
        <v>965</v>
      </c>
      <c r="B28" s="95" t="s">
        <v>844</v>
      </c>
      <c r="C28" s="524"/>
      <c r="D28" s="524">
        <f>-5746-25</f>
        <v>-5771</v>
      </c>
      <c r="E28" s="525">
        <f t="shared" si="2"/>
        <v>-5771</v>
      </c>
      <c r="F28" s="524">
        <v>25665</v>
      </c>
      <c r="G28" s="524">
        <v>-27156</v>
      </c>
      <c r="H28" s="525">
        <f t="shared" si="3"/>
        <v>-1491</v>
      </c>
    </row>
    <row r="29" spans="1:8" ht="21" customHeight="1">
      <c r="A29" s="521" t="s">
        <v>115</v>
      </c>
      <c r="B29" s="241" t="s">
        <v>845</v>
      </c>
      <c r="C29" s="528">
        <f>SUM(C21:C28)</f>
        <v>40971</v>
      </c>
      <c r="D29" s="528">
        <f>SUM(D21:D28)</f>
        <v>-1956613</v>
      </c>
      <c r="E29" s="525">
        <f t="shared" si="2"/>
        <v>-1915642</v>
      </c>
      <c r="F29" s="528">
        <f>SUM(F21:F28)</f>
        <v>169421</v>
      </c>
      <c r="G29" s="528">
        <f>SUM(G21:G28)</f>
        <v>-655662</v>
      </c>
      <c r="H29" s="525">
        <f t="shared" si="3"/>
        <v>-486241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2725039</v>
      </c>
      <c r="D37" s="528">
        <f t="shared" si="5"/>
        <v>-2181984</v>
      </c>
      <c r="E37" s="528">
        <f t="shared" si="5"/>
        <v>543055</v>
      </c>
      <c r="F37" s="528">
        <f t="shared" si="5"/>
        <v>641075</v>
      </c>
      <c r="G37" s="528">
        <f t="shared" si="5"/>
        <v>-722728</v>
      </c>
      <c r="H37" s="528">
        <f t="shared" si="5"/>
        <v>-81653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36511</v>
      </c>
      <c r="F38" s="528"/>
      <c r="G38" s="528"/>
      <c r="H38" s="534">
        <v>118164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579566</v>
      </c>
      <c r="F39" s="528"/>
      <c r="G39" s="528"/>
      <c r="H39" s="528">
        <f>SUM(H37:H38)</f>
        <v>36511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579566</v>
      </c>
      <c r="F40" s="525"/>
      <c r="G40" s="525"/>
      <c r="H40" s="524">
        <v>36511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5" t="s">
        <v>41</v>
      </c>
      <c r="B9" s="655" t="s">
        <v>223</v>
      </c>
      <c r="C9" s="655" t="s">
        <v>45</v>
      </c>
      <c r="D9" s="653" t="s">
        <v>42</v>
      </c>
      <c r="E9" s="658"/>
      <c r="F9" s="658"/>
      <c r="G9" s="653" t="s">
        <v>43</v>
      </c>
      <c r="H9" s="654"/>
      <c r="I9" s="655" t="s">
        <v>44</v>
      </c>
      <c r="J9" s="105"/>
    </row>
    <row r="10" spans="1:10" ht="30.75" customHeight="1">
      <c r="A10" s="662"/>
      <c r="B10" s="662" t="s">
        <v>163</v>
      </c>
      <c r="C10" s="656"/>
      <c r="D10" s="655" t="s">
        <v>924</v>
      </c>
      <c r="E10" s="655" t="s">
        <v>46</v>
      </c>
      <c r="F10" s="655" t="s">
        <v>116</v>
      </c>
      <c r="G10" s="655" t="s">
        <v>47</v>
      </c>
      <c r="H10" s="655" t="s">
        <v>48</v>
      </c>
      <c r="I10" s="662"/>
      <c r="J10" s="105"/>
    </row>
    <row r="11" spans="1:10" ht="30.75" customHeight="1">
      <c r="A11" s="657"/>
      <c r="B11" s="657"/>
      <c r="C11" s="657"/>
      <c r="D11" s="661"/>
      <c r="E11" s="657"/>
      <c r="F11" s="661"/>
      <c r="G11" s="661"/>
      <c r="H11" s="661"/>
      <c r="I11" s="661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4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528074</v>
      </c>
      <c r="D14" s="614">
        <f>'1-SB'!H13</f>
        <v>746</v>
      </c>
      <c r="E14" s="614">
        <f>'1-SB'!H14</f>
        <v>0</v>
      </c>
      <c r="F14" s="614">
        <f>'1-SB'!H15</f>
        <v>0</v>
      </c>
      <c r="G14" s="614">
        <f>'1-SB'!H19+'1-SB'!H21</f>
        <v>0</v>
      </c>
      <c r="H14" s="614">
        <f>'1-SB'!H20+'1-SB'!H22</f>
        <v>-66378</v>
      </c>
      <c r="I14" s="614">
        <f aca="true" t="shared" si="0" ref="I14:I36">SUM(C14:H14)</f>
        <v>462442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528074</v>
      </c>
      <c r="D18" s="615">
        <f t="shared" si="2"/>
        <v>746</v>
      </c>
      <c r="E18" s="615">
        <f>E14+E15</f>
        <v>0</v>
      </c>
      <c r="F18" s="615">
        <f t="shared" si="2"/>
        <v>0</v>
      </c>
      <c r="G18" s="615">
        <f t="shared" si="2"/>
        <v>0</v>
      </c>
      <c r="H18" s="615">
        <f t="shared" si="2"/>
        <v>-66378</v>
      </c>
      <c r="I18" s="614">
        <f t="shared" si="0"/>
        <v>462442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2092738</v>
      </c>
      <c r="D19" s="615">
        <f t="shared" si="3"/>
        <v>391142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2483880</v>
      </c>
      <c r="J19" s="105"/>
    </row>
    <row r="20" spans="1:10" ht="15">
      <c r="A20" s="205" t="s">
        <v>225</v>
      </c>
      <c r="B20" s="82" t="s">
        <v>863</v>
      </c>
      <c r="C20" s="236">
        <v>2268763</v>
      </c>
      <c r="D20" s="236">
        <v>415305</v>
      </c>
      <c r="E20" s="236"/>
      <c r="F20" s="236"/>
      <c r="G20" s="236"/>
      <c r="H20" s="236"/>
      <c r="I20" s="614">
        <f t="shared" si="0"/>
        <v>2684068</v>
      </c>
      <c r="J20" s="105"/>
    </row>
    <row r="21" spans="1:10" ht="15">
      <c r="A21" s="205" t="s">
        <v>226</v>
      </c>
      <c r="B21" s="82" t="s">
        <v>864</v>
      </c>
      <c r="C21" s="236">
        <v>-176025</v>
      </c>
      <c r="D21" s="236">
        <v>-24163</v>
      </c>
      <c r="E21" s="236"/>
      <c r="F21" s="236"/>
      <c r="G21" s="236"/>
      <c r="H21" s="236"/>
      <c r="I21" s="614">
        <f t="shared" si="0"/>
        <v>-200188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143067</v>
      </c>
      <c r="H22" s="615">
        <f>'1-SB'!G22</f>
        <v>0</v>
      </c>
      <c r="I22" s="614">
        <f t="shared" si="0"/>
        <v>143067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2620812</v>
      </c>
      <c r="D34" s="615">
        <f t="shared" si="7"/>
        <v>391888</v>
      </c>
      <c r="E34" s="615">
        <f t="shared" si="7"/>
        <v>0</v>
      </c>
      <c r="F34" s="615">
        <f t="shared" si="7"/>
        <v>0</v>
      </c>
      <c r="G34" s="615">
        <f t="shared" si="7"/>
        <v>143067</v>
      </c>
      <c r="H34" s="615">
        <f t="shared" si="7"/>
        <v>-66378</v>
      </c>
      <c r="I34" s="614">
        <f t="shared" si="0"/>
        <v>3089389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2620812</v>
      </c>
      <c r="D36" s="618">
        <f t="shared" si="8"/>
        <v>391888</v>
      </c>
      <c r="E36" s="618">
        <f t="shared" si="8"/>
        <v>0</v>
      </c>
      <c r="F36" s="618">
        <f t="shared" si="8"/>
        <v>0</v>
      </c>
      <c r="G36" s="618">
        <f t="shared" si="8"/>
        <v>143067</v>
      </c>
      <c r="H36" s="618">
        <f t="shared" si="8"/>
        <v>-66378</v>
      </c>
      <c r="I36" s="614">
        <f t="shared" si="0"/>
        <v>3089389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9" t="s">
        <v>1435</v>
      </c>
      <c r="B39" s="660"/>
      <c r="C39" s="660"/>
      <c r="D39" s="660"/>
      <c r="E39" s="660"/>
      <c r="F39" s="660"/>
      <c r="G39" s="660"/>
      <c r="H39" s="660"/>
      <c r="I39" s="66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3" t="s">
        <v>1417</v>
      </c>
      <c r="B2" s="663"/>
      <c r="C2" s="663"/>
      <c r="D2" s="560"/>
      <c r="E2" s="91"/>
      <c r="F2" s="91"/>
      <c r="H2" s="112"/>
    </row>
    <row r="3" spans="1:8" ht="18" customHeight="1">
      <c r="A3" s="664" t="str">
        <f>CONCATENATE("на ",UPPER(dfName))</f>
        <v>на EXPAT ROMANIA BET UCITS ETF</v>
      </c>
      <c r="B3" s="664"/>
      <c r="C3" s="664"/>
      <c r="D3" s="66"/>
      <c r="E3" s="91"/>
      <c r="F3" s="91"/>
      <c r="G3" s="567"/>
      <c r="H3" s="112"/>
    </row>
    <row r="4" spans="1:8" ht="18" customHeight="1">
      <c r="A4" s="665" t="str">
        <f>"за периода "&amp;TEXT(StartDate,"dd.mm.yyyy")&amp;" - "&amp;TEXT(EndDate,"dd.mm.yyyy")</f>
        <v>за периода 01.01.2019 - 31.12.2019</v>
      </c>
      <c r="B4" s="665"/>
      <c r="C4" s="665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Никола Янков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270000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1340000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1160000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2684398.18913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90000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200187.02382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0.8796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1.1788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7492.76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6675.16</v>
      </c>
    </row>
    <row r="22" spans="1:4" ht="15.75">
      <c r="A22" s="372">
        <v>12</v>
      </c>
      <c r="B22" s="572" t="s">
        <v>1394</v>
      </c>
      <c r="C22" s="571" t="s">
        <v>1407</v>
      </c>
      <c r="D22" s="592"/>
    </row>
    <row r="23" spans="1:4" ht="15.75">
      <c r="A23" s="372">
        <v>13</v>
      </c>
      <c r="B23" s="572" t="s">
        <v>1443</v>
      </c>
      <c r="C23" s="571" t="s">
        <v>1447</v>
      </c>
      <c r="D23" s="603">
        <v>0.3402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0.1001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0.3402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0.1334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8" t="s">
        <v>41</v>
      </c>
      <c r="B9" s="669" t="s">
        <v>223</v>
      </c>
      <c r="C9" s="2" t="s">
        <v>76</v>
      </c>
      <c r="D9" s="2"/>
      <c r="E9" s="2"/>
      <c r="F9" s="2"/>
      <c r="G9" s="2" t="s">
        <v>77</v>
      </c>
      <c r="H9" s="2"/>
      <c r="I9" s="666" t="s">
        <v>917</v>
      </c>
      <c r="J9" s="2" t="s">
        <v>84</v>
      </c>
      <c r="K9" s="2"/>
      <c r="L9" s="2"/>
      <c r="M9" s="2"/>
      <c r="N9" s="2" t="s">
        <v>77</v>
      </c>
      <c r="O9" s="2"/>
      <c r="P9" s="666" t="s">
        <v>78</v>
      </c>
      <c r="Q9" s="666" t="s">
        <v>79</v>
      </c>
    </row>
    <row r="10" spans="1:17" s="180" customFormat="1" ht="78.75">
      <c r="A10" s="668"/>
      <c r="B10" s="67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7"/>
      <c r="Q10" s="667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43842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Никола Янков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4" t="s">
        <v>67</v>
      </c>
      <c r="B9" s="675" t="s">
        <v>223</v>
      </c>
      <c r="C9" s="685" t="s">
        <v>68</v>
      </c>
      <c r="D9" s="682" t="s">
        <v>69</v>
      </c>
      <c r="E9" s="683"/>
      <c r="F9" s="684"/>
    </row>
    <row r="10" spans="1:6" ht="31.5">
      <c r="A10" s="674"/>
      <c r="B10" s="675" t="s">
        <v>223</v>
      </c>
      <c r="C10" s="68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4" t="s">
        <v>67</v>
      </c>
      <c r="B28" s="675" t="s">
        <v>223</v>
      </c>
      <c r="C28" s="672" t="s">
        <v>72</v>
      </c>
      <c r="D28" s="676" t="s">
        <v>73</v>
      </c>
      <c r="E28" s="677"/>
      <c r="F28" s="678"/>
    </row>
    <row r="29" spans="1:6" ht="31.5">
      <c r="A29" s="674"/>
      <c r="B29" s="675" t="s">
        <v>223</v>
      </c>
      <c r="C29" s="67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2869</v>
      </c>
      <c r="D33" s="285">
        <f>SUM(D34:D36)</f>
        <v>2869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543</v>
      </c>
      <c r="D34" s="242">
        <v>543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2326</v>
      </c>
      <c r="D35" s="242">
        <v>2326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2869</v>
      </c>
      <c r="D46" s="285">
        <f>SUM(D32+D33+D37+D38+D39+D40+D41+D42+D43+D44)</f>
        <v>2869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1" t="s">
        <v>912</v>
      </c>
      <c r="B49" s="671"/>
      <c r="C49" s="671"/>
      <c r="D49" s="671"/>
      <c r="E49" s="671"/>
      <c r="F49" s="67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81"/>
      <c r="D67" s="681"/>
      <c r="E67" s="681"/>
      <c r="F67" s="681"/>
      <c r="G67" s="147"/>
    </row>
    <row r="68" spans="1:7" ht="26.25" customHeight="1">
      <c r="A68" s="679"/>
      <c r="B68" s="679"/>
      <c r="C68" s="680"/>
      <c r="D68" s="680"/>
      <c r="E68" s="680"/>
      <c r="F68" s="68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8" t="s">
        <v>257</v>
      </c>
      <c r="E8" s="696" t="s">
        <v>258</v>
      </c>
      <c r="F8" s="697"/>
      <c r="G8" s="697"/>
      <c r="H8" s="697"/>
      <c r="I8" s="697"/>
      <c r="J8" s="697"/>
      <c r="K8" s="697"/>
      <c r="L8" s="697"/>
      <c r="M8" s="698"/>
      <c r="N8" s="690" t="s">
        <v>879</v>
      </c>
      <c r="O8" s="690" t="s">
        <v>777</v>
      </c>
      <c r="P8" s="691" t="s">
        <v>772</v>
      </c>
      <c r="Q8" s="692"/>
      <c r="R8" s="692"/>
      <c r="S8" s="692"/>
      <c r="T8" s="692"/>
      <c r="U8" s="693"/>
      <c r="V8" s="694" t="s">
        <v>774</v>
      </c>
      <c r="W8" s="690" t="s">
        <v>773</v>
      </c>
      <c r="X8" s="690" t="s">
        <v>761</v>
      </c>
      <c r="Y8" s="73"/>
      <c r="Z8" s="73"/>
      <c r="AA8" s="73"/>
    </row>
    <row r="9" spans="4:24" ht="104.25" customHeight="1">
      <c r="D9" s="689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90"/>
      <c r="O9" s="69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5"/>
      <c r="W9" s="690"/>
      <c r="X9" s="690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43830</v>
      </c>
      <c r="D12" s="53">
        <v>1</v>
      </c>
      <c r="E12" s="53" t="s">
        <v>1513</v>
      </c>
      <c r="F12" s="53" t="s">
        <v>1514</v>
      </c>
      <c r="G12" s="54" t="s">
        <v>263</v>
      </c>
      <c r="H12" s="54" t="s">
        <v>644</v>
      </c>
      <c r="I12" s="578" t="s">
        <v>776</v>
      </c>
      <c r="J12" s="54" t="s">
        <v>1495</v>
      </c>
      <c r="K12" s="54" t="s">
        <v>1515</v>
      </c>
      <c r="L12" s="54" t="s">
        <v>1497</v>
      </c>
      <c r="M12" s="54" t="s">
        <v>1497</v>
      </c>
      <c r="N12" s="299">
        <v>320</v>
      </c>
      <c r="O12" s="579" t="s">
        <v>1229</v>
      </c>
      <c r="P12" s="299">
        <v>79.6</v>
      </c>
      <c r="Q12" s="299">
        <v>0</v>
      </c>
      <c r="R12" s="81">
        <v>0.408913</v>
      </c>
      <c r="S12" s="55" t="s">
        <v>1497</v>
      </c>
      <c r="T12" s="306">
        <v>10415.83</v>
      </c>
      <c r="U12" s="306">
        <v>10416</v>
      </c>
      <c r="V12" s="647">
        <f>U12/'1-SB'!C$47</f>
        <v>0.0033684123381684194</v>
      </c>
      <c r="W12" s="598">
        <v>3.696205198527802E-05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43830</v>
      </c>
      <c r="D13" s="56">
        <v>2</v>
      </c>
      <c r="E13" s="56" t="s">
        <v>1519</v>
      </c>
      <c r="F13" s="56" t="s">
        <v>1520</v>
      </c>
      <c r="G13" s="57" t="s">
        <v>263</v>
      </c>
      <c r="H13" s="57" t="s">
        <v>598</v>
      </c>
      <c r="I13" s="57" t="s">
        <v>776</v>
      </c>
      <c r="J13" s="57" t="s">
        <v>1495</v>
      </c>
      <c r="K13" s="57" t="s">
        <v>1521</v>
      </c>
      <c r="L13" s="57" t="s">
        <v>1497</v>
      </c>
      <c r="M13" s="57" t="s">
        <v>1497</v>
      </c>
      <c r="N13" s="300">
        <v>4500</v>
      </c>
      <c r="O13" s="58" t="s">
        <v>1229</v>
      </c>
      <c r="P13" s="300">
        <v>33.4</v>
      </c>
      <c r="Q13" s="300">
        <v>0</v>
      </c>
      <c r="R13" s="294">
        <v>0.408913</v>
      </c>
      <c r="S13" s="46" t="s">
        <v>1497</v>
      </c>
      <c r="T13" s="307">
        <v>61459.62</v>
      </c>
      <c r="U13" s="307">
        <v>61460</v>
      </c>
      <c r="V13" s="308">
        <f>U13/'1-SB'!C$47</f>
        <v>0.019875443769569033</v>
      </c>
      <c r="W13" s="597">
        <v>0.0001314099894720157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43830</v>
      </c>
      <c r="D14" s="56">
        <v>3</v>
      </c>
      <c r="E14" s="56" t="s">
        <v>1525</v>
      </c>
      <c r="F14" s="56" t="s">
        <v>1526</v>
      </c>
      <c r="G14" s="57" t="s">
        <v>263</v>
      </c>
      <c r="H14" s="57" t="s">
        <v>644</v>
      </c>
      <c r="I14" s="57" t="s">
        <v>776</v>
      </c>
      <c r="J14" s="57" t="s">
        <v>1495</v>
      </c>
      <c r="K14" s="57" t="s">
        <v>1527</v>
      </c>
      <c r="L14" s="57" t="s">
        <v>1497</v>
      </c>
      <c r="M14" s="57" t="s">
        <v>1497</v>
      </c>
      <c r="N14" s="300">
        <v>899</v>
      </c>
      <c r="O14" s="58" t="s">
        <v>1229</v>
      </c>
      <c r="P14" s="300">
        <v>360</v>
      </c>
      <c r="Q14" s="300">
        <v>0</v>
      </c>
      <c r="R14" s="294">
        <v>0.408913</v>
      </c>
      <c r="S14" s="46" t="s">
        <v>1497</v>
      </c>
      <c r="T14" s="307">
        <v>132340.6</v>
      </c>
      <c r="U14" s="307">
        <v>132341</v>
      </c>
      <c r="V14" s="308">
        <f>U14/'1-SB'!C$47</f>
        <v>0.042797528537398884</v>
      </c>
      <c r="W14" s="597">
        <v>7.635569148019967E-05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43830</v>
      </c>
      <c r="D15" s="56">
        <v>4</v>
      </c>
      <c r="E15" s="56" t="s">
        <v>1507</v>
      </c>
      <c r="F15" s="56" t="s">
        <v>1508</v>
      </c>
      <c r="G15" s="57" t="s">
        <v>263</v>
      </c>
      <c r="H15" s="57" t="s">
        <v>644</v>
      </c>
      <c r="I15" s="57" t="s">
        <v>776</v>
      </c>
      <c r="J15" s="57" t="s">
        <v>1495</v>
      </c>
      <c r="K15" s="57" t="s">
        <v>1509</v>
      </c>
      <c r="L15" s="57" t="s">
        <v>1497</v>
      </c>
      <c r="M15" s="57" t="s">
        <v>1497</v>
      </c>
      <c r="N15" s="300">
        <v>9360</v>
      </c>
      <c r="O15" s="58" t="s">
        <v>1229</v>
      </c>
      <c r="P15" s="300">
        <v>14.26</v>
      </c>
      <c r="Q15" s="300">
        <v>0</v>
      </c>
      <c r="R15" s="294">
        <v>0.408913</v>
      </c>
      <c r="S15" s="46" t="s">
        <v>1497</v>
      </c>
      <c r="T15" s="307">
        <v>54579.09</v>
      </c>
      <c r="U15" s="307">
        <v>54579</v>
      </c>
      <c r="V15" s="308">
        <f>U15/'1-SB'!C$47</f>
        <v>0.017650209005846212</v>
      </c>
      <c r="W15" s="597">
        <v>3.1043349978638295E-05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43830</v>
      </c>
      <c r="D16" s="56">
        <v>5</v>
      </c>
      <c r="E16" s="56" t="s">
        <v>1493</v>
      </c>
      <c r="F16" s="56" t="s">
        <v>1494</v>
      </c>
      <c r="G16" s="57" t="s">
        <v>263</v>
      </c>
      <c r="H16" s="57" t="s">
        <v>644</v>
      </c>
      <c r="I16" s="57" t="s">
        <v>776</v>
      </c>
      <c r="J16" s="57" t="s">
        <v>1495</v>
      </c>
      <c r="K16" s="57" t="s">
        <v>1496</v>
      </c>
      <c r="L16" s="57" t="s">
        <v>1497</v>
      </c>
      <c r="M16" s="57" t="s">
        <v>1497</v>
      </c>
      <c r="N16" s="300">
        <v>5220</v>
      </c>
      <c r="O16" s="58" t="s">
        <v>1229</v>
      </c>
      <c r="P16" s="300">
        <v>19.75</v>
      </c>
      <c r="Q16" s="300">
        <v>0</v>
      </c>
      <c r="R16" s="294">
        <v>0.408913</v>
      </c>
      <c r="S16" s="46" t="s">
        <v>1497</v>
      </c>
      <c r="T16" s="307">
        <v>42156.89</v>
      </c>
      <c r="U16" s="307">
        <v>42157</v>
      </c>
      <c r="V16" s="308">
        <f>U16/'1-SB'!C$47</f>
        <v>0.013633079775361564</v>
      </c>
      <c r="W16" s="597">
        <v>7.12111358064297E-05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43830</v>
      </c>
      <c r="D17" s="56">
        <v>6</v>
      </c>
      <c r="E17" s="56" t="s">
        <v>1510</v>
      </c>
      <c r="F17" s="56" t="s">
        <v>1511</v>
      </c>
      <c r="G17" s="57" t="s">
        <v>263</v>
      </c>
      <c r="H17" s="57" t="s">
        <v>644</v>
      </c>
      <c r="I17" s="57" t="s">
        <v>776</v>
      </c>
      <c r="J17" s="57" t="s">
        <v>1495</v>
      </c>
      <c r="K17" s="57" t="s">
        <v>1512</v>
      </c>
      <c r="L17" s="57" t="s">
        <v>1497</v>
      </c>
      <c r="M17" s="57" t="s">
        <v>1497</v>
      </c>
      <c r="N17" s="300">
        <v>1650</v>
      </c>
      <c r="O17" s="58" t="s">
        <v>1229</v>
      </c>
      <c r="P17" s="300">
        <v>34</v>
      </c>
      <c r="Q17" s="300">
        <v>0</v>
      </c>
      <c r="R17" s="294">
        <v>0.408913</v>
      </c>
      <c r="S17" s="46" t="s">
        <v>1497</v>
      </c>
      <c r="T17" s="307">
        <v>22940.02</v>
      </c>
      <c r="U17" s="307">
        <v>22940</v>
      </c>
      <c r="V17" s="308">
        <f>U17/'1-SB'!C$47</f>
        <v>0.007418527173347114</v>
      </c>
      <c r="W17" s="597">
        <v>8.212223770654986E-05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43830</v>
      </c>
      <c r="D18" s="56">
        <v>7</v>
      </c>
      <c r="E18" s="56" t="s">
        <v>1531</v>
      </c>
      <c r="F18" s="56" t="s">
        <v>1532</v>
      </c>
      <c r="G18" s="57" t="s">
        <v>263</v>
      </c>
      <c r="H18" s="57" t="s">
        <v>644</v>
      </c>
      <c r="I18" s="57" t="s">
        <v>776</v>
      </c>
      <c r="J18" s="57" t="s">
        <v>1495</v>
      </c>
      <c r="K18" s="57" t="s">
        <v>1533</v>
      </c>
      <c r="L18" s="57" t="s">
        <v>1497</v>
      </c>
      <c r="M18" s="57" t="s">
        <v>1497</v>
      </c>
      <c r="N18" s="300">
        <v>1810</v>
      </c>
      <c r="O18" s="58" t="s">
        <v>1229</v>
      </c>
      <c r="P18" s="300">
        <v>18.8</v>
      </c>
      <c r="Q18" s="300">
        <v>0</v>
      </c>
      <c r="R18" s="294">
        <v>0.408913</v>
      </c>
      <c r="S18" s="46" t="s">
        <v>1497</v>
      </c>
      <c r="T18" s="307">
        <v>13914.49</v>
      </c>
      <c r="U18" s="307">
        <v>13914</v>
      </c>
      <c r="V18" s="308">
        <f>U18/'1-SB'!C$47</f>
        <v>0.004499624546205394</v>
      </c>
      <c r="W18" s="597">
        <v>4.66502780717404E-05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43830</v>
      </c>
      <c r="D19" s="56">
        <v>8</v>
      </c>
      <c r="E19" s="56" t="s">
        <v>1534</v>
      </c>
      <c r="F19" s="56" t="s">
        <v>1535</v>
      </c>
      <c r="G19" s="57" t="s">
        <v>263</v>
      </c>
      <c r="H19" s="57" t="s">
        <v>546</v>
      </c>
      <c r="I19" s="57" t="s">
        <v>776</v>
      </c>
      <c r="J19" s="57" t="s">
        <v>1495</v>
      </c>
      <c r="K19" s="57" t="s">
        <v>1536</v>
      </c>
      <c r="L19" s="57" t="s">
        <v>1497</v>
      </c>
      <c r="M19" s="57" t="s">
        <v>1497</v>
      </c>
      <c r="N19" s="300">
        <v>1400</v>
      </c>
      <c r="O19" s="58" t="s">
        <v>1229</v>
      </c>
      <c r="P19" s="300">
        <v>22.2</v>
      </c>
      <c r="Q19" s="300">
        <v>0</v>
      </c>
      <c r="R19" s="294">
        <v>0.408913</v>
      </c>
      <c r="S19" s="46" t="s">
        <v>1497</v>
      </c>
      <c r="T19" s="307">
        <v>12709.02</v>
      </c>
      <c r="U19" s="307">
        <v>12709</v>
      </c>
      <c r="V19" s="308">
        <f>U19/'1-SB'!C$47</f>
        <v>0.004109941667221817</v>
      </c>
      <c r="W19" s="597">
        <v>7E-05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43830</v>
      </c>
      <c r="D20" s="56">
        <v>9</v>
      </c>
      <c r="E20" s="56" t="s">
        <v>1501</v>
      </c>
      <c r="F20" s="56" t="s">
        <v>1502</v>
      </c>
      <c r="G20" s="57" t="s">
        <v>263</v>
      </c>
      <c r="H20" s="57" t="s">
        <v>644</v>
      </c>
      <c r="I20" s="57" t="s">
        <v>776</v>
      </c>
      <c r="J20" s="57" t="s">
        <v>1495</v>
      </c>
      <c r="K20" s="57" t="s">
        <v>1503</v>
      </c>
      <c r="L20" s="57" t="s">
        <v>1497</v>
      </c>
      <c r="M20" s="57" t="s">
        <v>1497</v>
      </c>
      <c r="N20" s="300">
        <v>21506</v>
      </c>
      <c r="O20" s="58" t="s">
        <v>1229</v>
      </c>
      <c r="P20" s="300">
        <v>10.65</v>
      </c>
      <c r="Q20" s="300">
        <v>0</v>
      </c>
      <c r="R20" s="294">
        <v>0.408913</v>
      </c>
      <c r="S20" s="46" t="s">
        <v>1497</v>
      </c>
      <c r="T20" s="307">
        <v>93656.98</v>
      </c>
      <c r="U20" s="307">
        <v>93657</v>
      </c>
      <c r="V20" s="308">
        <f>U20/'1-SB'!C$47</f>
        <v>0.03028757626304144</v>
      </c>
      <c r="W20" s="597">
        <v>6.216686250172643E-05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43830</v>
      </c>
      <c r="D21" s="56">
        <v>10</v>
      </c>
      <c r="E21" s="56" t="s">
        <v>1528</v>
      </c>
      <c r="F21" s="56" t="s">
        <v>1529</v>
      </c>
      <c r="G21" s="57" t="s">
        <v>263</v>
      </c>
      <c r="H21" s="57" t="s">
        <v>644</v>
      </c>
      <c r="I21" s="57" t="s">
        <v>776</v>
      </c>
      <c r="J21" s="57" t="s">
        <v>1495</v>
      </c>
      <c r="K21" s="57" t="s">
        <v>1530</v>
      </c>
      <c r="L21" s="57" t="s">
        <v>1497</v>
      </c>
      <c r="M21" s="57" t="s">
        <v>1497</v>
      </c>
      <c r="N21" s="300">
        <v>2628100</v>
      </c>
      <c r="O21" s="58" t="s">
        <v>1229</v>
      </c>
      <c r="P21" s="300">
        <v>0.447</v>
      </c>
      <c r="Q21" s="300">
        <v>0</v>
      </c>
      <c r="R21" s="294">
        <v>0.408913</v>
      </c>
      <c r="S21" s="46" t="s">
        <v>1497</v>
      </c>
      <c r="T21" s="307">
        <v>480374.92</v>
      </c>
      <c r="U21" s="307">
        <v>480375</v>
      </c>
      <c r="V21" s="308">
        <f>U21/'1-SB'!C$47</f>
        <v>0.15534764563629555</v>
      </c>
      <c r="W21" s="597">
        <v>4.639670527527954E-05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43830</v>
      </c>
      <c r="D22" s="56">
        <v>11</v>
      </c>
      <c r="E22" s="56" t="s">
        <v>1504</v>
      </c>
      <c r="F22" s="56" t="s">
        <v>1505</v>
      </c>
      <c r="G22" s="57" t="s">
        <v>263</v>
      </c>
      <c r="H22" s="57" t="s">
        <v>644</v>
      </c>
      <c r="I22" s="57" t="s">
        <v>776</v>
      </c>
      <c r="J22" s="57" t="s">
        <v>1495</v>
      </c>
      <c r="K22" s="57" t="s">
        <v>1506</v>
      </c>
      <c r="L22" s="57" t="s">
        <v>1497</v>
      </c>
      <c r="M22" s="57" t="s">
        <v>1497</v>
      </c>
      <c r="N22" s="300">
        <v>1002480</v>
      </c>
      <c r="O22" s="58" t="s">
        <v>1229</v>
      </c>
      <c r="P22" s="300">
        <v>1.21</v>
      </c>
      <c r="Q22" s="300">
        <v>0</v>
      </c>
      <c r="R22" s="294">
        <v>0.408913</v>
      </c>
      <c r="S22" s="46" t="s">
        <v>1497</v>
      </c>
      <c r="T22" s="307">
        <v>496011.8</v>
      </c>
      <c r="U22" s="307">
        <v>496012</v>
      </c>
      <c r="V22" s="308">
        <f>U22/'1-SB'!C$47</f>
        <v>0.16040446819120527</v>
      </c>
      <c r="W22" s="597">
        <v>0.00011457789261428062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43830</v>
      </c>
      <c r="D23" s="56">
        <v>12</v>
      </c>
      <c r="E23" s="56" t="s">
        <v>1522</v>
      </c>
      <c r="F23" s="56" t="s">
        <v>1523</v>
      </c>
      <c r="G23" s="57" t="s">
        <v>263</v>
      </c>
      <c r="H23" s="57" t="s">
        <v>644</v>
      </c>
      <c r="I23" s="57" t="s">
        <v>776</v>
      </c>
      <c r="J23" s="57" t="s">
        <v>1495</v>
      </c>
      <c r="K23" s="57" t="s">
        <v>1524</v>
      </c>
      <c r="L23" s="57" t="s">
        <v>1497</v>
      </c>
      <c r="M23" s="57" t="s">
        <v>1497</v>
      </c>
      <c r="N23" s="300">
        <v>459617</v>
      </c>
      <c r="O23" s="58" t="s">
        <v>1229</v>
      </c>
      <c r="P23" s="300">
        <v>2.595</v>
      </c>
      <c r="Q23" s="300">
        <v>0</v>
      </c>
      <c r="R23" s="294">
        <v>0.408913</v>
      </c>
      <c r="S23" s="46" t="s">
        <v>1497</v>
      </c>
      <c r="T23" s="307">
        <v>487713.04</v>
      </c>
      <c r="U23" s="307">
        <v>487713</v>
      </c>
      <c r="V23" s="308">
        <f>U23/'1-SB'!C$47</f>
        <v>0.15772066884457894</v>
      </c>
      <c r="W23" s="597">
        <v>0.00010586750751676015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43830</v>
      </c>
      <c r="D24" s="56">
        <v>13</v>
      </c>
      <c r="E24" s="56" t="s">
        <v>1498</v>
      </c>
      <c r="F24" s="56" t="s">
        <v>1499</v>
      </c>
      <c r="G24" s="57" t="s">
        <v>263</v>
      </c>
      <c r="H24" s="57" t="s">
        <v>644</v>
      </c>
      <c r="I24" s="57" t="s">
        <v>776</v>
      </c>
      <c r="J24" s="57" t="s">
        <v>1495</v>
      </c>
      <c r="K24" s="57" t="s">
        <v>1500</v>
      </c>
      <c r="L24" s="57" t="s">
        <v>1497</v>
      </c>
      <c r="M24" s="57" t="s">
        <v>1497</v>
      </c>
      <c r="N24" s="300">
        <v>43170</v>
      </c>
      <c r="O24" s="58" t="s">
        <v>1229</v>
      </c>
      <c r="P24" s="300">
        <v>15.84</v>
      </c>
      <c r="Q24" s="300">
        <v>0</v>
      </c>
      <c r="R24" s="294">
        <v>0.408913</v>
      </c>
      <c r="S24" s="46" t="s">
        <v>1497</v>
      </c>
      <c r="T24" s="307">
        <v>279619.94</v>
      </c>
      <c r="U24" s="307">
        <v>279620</v>
      </c>
      <c r="V24" s="308">
        <f>U24/'1-SB'!C$47</f>
        <v>0.09042583122106887</v>
      </c>
      <c r="W24" s="597">
        <v>6.194562486230658E-05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43830</v>
      </c>
      <c r="D25" s="56">
        <v>14</v>
      </c>
      <c r="E25" s="56" t="s">
        <v>1537</v>
      </c>
      <c r="F25" s="56" t="s">
        <v>1538</v>
      </c>
      <c r="G25" s="57" t="s">
        <v>263</v>
      </c>
      <c r="H25" s="57" t="s">
        <v>644</v>
      </c>
      <c r="I25" s="57" t="s">
        <v>776</v>
      </c>
      <c r="J25" s="57" t="s">
        <v>1495</v>
      </c>
      <c r="K25" s="57" t="s">
        <v>1539</v>
      </c>
      <c r="L25" s="57" t="s">
        <v>1497</v>
      </c>
      <c r="M25" s="57" t="s">
        <v>1497</v>
      </c>
      <c r="N25" s="300">
        <v>39200</v>
      </c>
      <c r="O25" s="58" t="s">
        <v>1229</v>
      </c>
      <c r="P25" s="300">
        <v>2.34</v>
      </c>
      <c r="Q25" s="300">
        <v>0</v>
      </c>
      <c r="R25" s="294">
        <v>0.408913</v>
      </c>
      <c r="S25" s="46" t="s">
        <v>1497</v>
      </c>
      <c r="T25" s="307">
        <v>37508.77</v>
      </c>
      <c r="U25" s="307">
        <v>37509</v>
      </c>
      <c r="V25" s="308">
        <f>U25/'1-SB'!C$47</f>
        <v>0.012129971043813291</v>
      </c>
      <c r="W25" s="597">
        <v>5.491894912282635E-05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43830</v>
      </c>
      <c r="D26" s="56">
        <v>15</v>
      </c>
      <c r="E26" s="56" t="s">
        <v>1516</v>
      </c>
      <c r="F26" s="56" t="s">
        <v>1517</v>
      </c>
      <c r="G26" s="57" t="s">
        <v>263</v>
      </c>
      <c r="H26" s="57" t="s">
        <v>644</v>
      </c>
      <c r="I26" s="57" t="s">
        <v>776</v>
      </c>
      <c r="J26" s="57" t="s">
        <v>1495</v>
      </c>
      <c r="K26" s="57" t="s">
        <v>1518</v>
      </c>
      <c r="L26" s="57" t="s">
        <v>1497</v>
      </c>
      <c r="M26" s="57" t="s">
        <v>1497</v>
      </c>
      <c r="N26" s="300">
        <v>17915</v>
      </c>
      <c r="O26" s="58" t="s">
        <v>1229</v>
      </c>
      <c r="P26" s="300">
        <v>37.1</v>
      </c>
      <c r="Q26" s="300">
        <v>0</v>
      </c>
      <c r="R26" s="294">
        <v>0.408913</v>
      </c>
      <c r="S26" s="46" t="s">
        <v>1497</v>
      </c>
      <c r="T26" s="307">
        <v>271782.49</v>
      </c>
      <c r="U26" s="307">
        <v>271782</v>
      </c>
      <c r="V26" s="308">
        <f>U26/'1-SB'!C$47</f>
        <v>0.08789111387212839</v>
      </c>
      <c r="W26" s="597">
        <v>4.6481470718878824E-05</v>
      </c>
      <c r="X26" s="60" t="s">
        <v>763</v>
      </c>
    </row>
    <row r="27" spans="1:24" ht="15.75">
      <c r="A27" s="61" t="str">
        <f t="shared" si="0"/>
        <v>Expat Romania BET UCITS ETF</v>
      </c>
      <c r="B27" s="61" t="str">
        <f t="shared" si="1"/>
        <v>05-1636</v>
      </c>
      <c r="C27" s="61">
        <f t="shared" si="2"/>
        <v>43830</v>
      </c>
      <c r="D27" s="56">
        <v>16</v>
      </c>
      <c r="E27" s="56" t="s">
        <v>1540</v>
      </c>
      <c r="F27" s="56" t="s">
        <v>1541</v>
      </c>
      <c r="G27" s="57" t="s">
        <v>263</v>
      </c>
      <c r="H27" s="57" t="s">
        <v>644</v>
      </c>
      <c r="I27" s="57" t="s">
        <v>776</v>
      </c>
      <c r="J27" s="57" t="s">
        <v>1495</v>
      </c>
      <c r="K27" s="57" t="s">
        <v>1542</v>
      </c>
      <c r="L27" s="57" t="s">
        <v>1497</v>
      </c>
      <c r="M27" s="57" t="s">
        <v>1497</v>
      </c>
      <c r="N27" s="300">
        <v>1470</v>
      </c>
      <c r="O27" s="58" t="s">
        <v>1229</v>
      </c>
      <c r="P27" s="300">
        <v>25.8</v>
      </c>
      <c r="Q27" s="300">
        <v>0</v>
      </c>
      <c r="R27" s="294">
        <v>0.408913</v>
      </c>
      <c r="S27" s="46" t="s">
        <v>1497</v>
      </c>
      <c r="T27" s="307">
        <v>15508.43</v>
      </c>
      <c r="U27" s="307">
        <v>15508</v>
      </c>
      <c r="V27" s="308">
        <f>U27/'1-SB'!C$47</f>
        <v>0.005015105466620185</v>
      </c>
      <c r="W27" s="597">
        <v>0.00019155096076489036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2512692</v>
      </c>
      <c r="V212" s="639">
        <f>U212/U264</f>
        <v>1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>
        <f>U263/U264</f>
        <v>0</v>
      </c>
      <c r="W263" s="635"/>
      <c r="X263" s="636"/>
    </row>
    <row r="264" spans="20:22" ht="15.75">
      <c r="T264" s="155" t="s">
        <v>1475</v>
      </c>
      <c r="U264" s="594">
        <f>U212+U263</f>
        <v>2512692</v>
      </c>
      <c r="V264" s="638"/>
    </row>
    <row r="266" spans="4:14" ht="15.75" customHeight="1">
      <c r="D266" s="671" t="s">
        <v>1464</v>
      </c>
      <c r="E266" s="671"/>
      <c r="F266" s="671"/>
      <c r="G266" s="671"/>
      <c r="H266" s="671"/>
      <c r="I266" s="671"/>
      <c r="J266" s="671"/>
      <c r="K266" s="671"/>
      <c r="L266" s="671"/>
      <c r="M266" s="671"/>
      <c r="N266" s="671"/>
    </row>
    <row r="267" spans="5:21" ht="33" customHeight="1">
      <c r="E267" s="687" t="s">
        <v>1479</v>
      </c>
      <c r="F267" s="687"/>
      <c r="G267" s="687"/>
      <c r="H267" s="687"/>
      <c r="I267" s="687"/>
      <c r="J267" s="687"/>
      <c r="K267" s="687"/>
      <c r="L267" s="687"/>
      <c r="M267" s="687"/>
      <c r="N267" s="687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7" t="s">
        <v>1469</v>
      </c>
      <c r="F268" s="687"/>
      <c r="G268" s="687"/>
      <c r="H268" s="687"/>
      <c r="I268" s="687"/>
      <c r="J268" s="687"/>
      <c r="K268" s="687"/>
      <c r="L268" s="687"/>
      <c r="M268" s="687"/>
      <c r="N268" s="687"/>
    </row>
    <row r="269" spans="5:21" ht="15.75">
      <c r="E269" s="687" t="s">
        <v>1470</v>
      </c>
      <c r="F269" s="687"/>
      <c r="G269" s="687"/>
      <c r="H269" s="687"/>
      <c r="I269" s="687"/>
      <c r="J269" s="687"/>
      <c r="K269" s="687"/>
      <c r="L269" s="687"/>
      <c r="M269" s="687"/>
      <c r="N269" s="687"/>
      <c r="O269" s="687"/>
      <c r="P269" s="687"/>
      <c r="Q269" s="687"/>
      <c r="R269" s="687"/>
      <c r="S269" s="687"/>
      <c r="T269" s="687"/>
      <c r="U269" s="687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2020-01-06T10:49:41Z</cp:lastPrinted>
  <dcterms:created xsi:type="dcterms:W3CDTF">2004-03-04T10:58:58Z</dcterms:created>
  <dcterms:modified xsi:type="dcterms:W3CDTF">2020-03-27T11:56:28Z</dcterms:modified>
  <cp:category/>
  <cp:version/>
  <cp:contentType/>
  <cp:contentStatus/>
</cp:coreProperties>
</file>