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<sst xmlns="http://schemas.openxmlformats.org/spreadsheetml/2006/main" count="3219" uniqueCount="1515">
  <si>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</si>
  <si>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</si>
  <si>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</si>
  <si>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</si>
  <si>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</si>
  <si>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</si>
  <si>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</si>
  <si>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</si>
  <si>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</si>
  <si>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</si>
  <si>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</si>
  <si>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</si>
  <si>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</si>
  <si>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</si>
  <si>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</si>
  <si>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</si>
  <si>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</si>
  <si>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</si>
  <si>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</si>
  <si>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</si>
  <si>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</si>
  <si>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</si>
  <si>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</si>
  <si>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</si>
  <si>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</si>
  <si>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</si>
  <si>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</si>
  <si>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</si>
  <si>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</si>
  <si>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</si>
  <si>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</si>
  <si>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</si>
  <si>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</si>
  <si>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</si>
  <si>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</si>
  <si>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</si>
  <si>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</si>
  <si>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</si>
  <si>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</si>
  <si>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</si>
  <si>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</si>
  <si>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</si>
  <si>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</si>
  <si>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</si>
  <si>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</si>
  <si>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</si>
  <si>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</si>
  <si>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</si>
  <si>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</si>
  <si>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</si>
  <si>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</si>
  <si>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</si>
  <si>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</si>
  <si>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</si>
  <si>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</si>
  <si>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</si>
  <si>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</si>
  <si>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</si>
  <si>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</si>
  <si>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</si>
  <si>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</si>
  <si>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</si>
  <si>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</si>
  <si>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</si>
  <si>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</si>
  <si>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</si>
  <si>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</si>
  <si>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</si>
  <si>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</si>
  <si>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</si>
  <si>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</si>
  <si>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</si>
  <si>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</si>
  <si>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</si>
  <si>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</si>
  <si>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</si>
  <si>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</si>
  <si>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</si>
  <si>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</si>
  <si>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</si>
  <si>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</si>
  <si>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</si>
  <si>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</si>
  <si>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</si>
  <si>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</si>
  <si>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</si>
  <si>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</si>
  <si>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</si>
  <si>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</si>
  <si>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</si>
  <si>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</si>
  <si>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</si>
  <si>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</si>
  <si>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</si>
  <si>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</si>
  <si>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</si>
  <si>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</si>
  <si>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</si>
  <si>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</si>
  <si>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</si>
  <si>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</si>
  <si>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</si>
  <si>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</si>
  <si>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</si>
  <si>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</si>
  <si>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</si>
  <si>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</si>
  <si>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</si>
  <si>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</si>
  <si>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</si>
  <si>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</si>
  <si>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</si>
  <si>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</si>
  <si>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</si>
  <si>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</si>
  <si>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</si>
  <si>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</si>
  <si>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</si>
  <si>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</si>
  <si>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</si>
  <si>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</si>
  <si>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</si>
  <si>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</si>
  <si>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</si>
  <si>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</si>
  <si>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</si>
  <si>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</si>
  <si>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</si>
  <si>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</si>
  <si>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</si>
  <si>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</si>
  <si>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</si>
  <si>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</si>
  <si>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</si>
  <si>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</si>
  <si>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</si>
  <si>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</si>
  <si>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</si>
  <si>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</si>
  <si>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</si>
  <si>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</si>
  <si>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</si>
  <si>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</si>
  <si>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</si>
  <si>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</si>
  <si>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</si>
  <si>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</si>
  <si>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</si>
  <si>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</si>
  <si>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</si>
  <si>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</si>
  <si>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</si>
  <si>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</si>
  <si>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</si>
  <si>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</si>
  <si>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</si>
  <si>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</si>
  <si>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</si>
  <si>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</si>
  <si>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</si>
  <si>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</si>
  <si>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</si>
  <si>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</si>
  <si>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</si>
  <si>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</si>
  <si>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</si>
  <si>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</si>
  <si>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</si>
  <si>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</si>
  <si>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</si>
  <si>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</si>
  <si>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</si>
  <si>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</si>
  <si>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</si>
  <si>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</si>
  <si>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</si>
  <si>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</si>
  <si>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</si>
  <si>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</si>
  <si>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</si>
  <si>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</si>
  <si>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</si>
  <si>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</si>
  <si>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</si>
  <si>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</si>
  <si>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</si>
  <si>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</si>
  <si>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</si>
  <si>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</si>
  <si>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</si>
  <si>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</si>
  <si>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</si>
  <si>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</si>
  <si>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</si>
  <si>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</si>
  <si>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</si>
  <si>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</si>
  <si>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</si>
  <si>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</si>
  <si>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</si>
  <si>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</si>
  <si>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</si>
  <si>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</si>
  <si>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</si>
  <si>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</si>
  <si>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</si>
  <si>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</si>
  <si>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</si>
  <si>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</si>
  <si>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</si>
  <si>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</si>
  <si>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</si>
  <si>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</si>
  <si>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</si>
  <si>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</si>
  <si>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</si>
  <si>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</si>
  <si>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</si>
  <si>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</si>
  <si>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</si>
  <si>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</si>
  <si>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</si>
  <si>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</si>
  <si>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</si>
  <si>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</si>
  <si>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</si>
  <si>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</si>
  <si>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</si>
  <si>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</si>
  <si>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</si>
  <si>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</si>
  <si>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</si>
  <si>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</si>
  <si>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</si>
  <si>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</si>
  <si>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</si>
  <si>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</si>
  <si>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</si>
  <si>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</si>
  <si>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</si>
  <si>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</si>
  <si>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</si>
  <si>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</si>
  <si>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</si>
  <si>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</si>
  <si>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</si>
  <si>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</si>
  <si>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</si>
  <si>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</si>
  <si>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</si>
  <si>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</si>
  <si>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</si>
  <si>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</si>
  <si>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</si>
  <si>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</si>
  <si>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</si>
  <si>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</si>
  <si>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</si>
  <si>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</si>
  <si>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</si>
  <si>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</si>
  <si>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</si>
  <si>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</si>
  <si>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</si>
  <si>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</si>
  <si>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</si>
  <si>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</si>
  <si>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</si>
  <si>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</si>
  <si>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</si>
  <si>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</si>
  <si>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</si>
  <si>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</si>
  <si>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</si>
  <si>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</si>
  <si>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</si>
  <si>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</si>
  <si>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</si>
  <si>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</si>
  <si>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</si>
  <si>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</si>
  <si>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</si>
  <si>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</si>
  <si>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</si>
  <si>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</si>
  <si>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</si>
  <si>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</si>
  <si>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</si>
  <si>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</si>
  <si>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</si>
  <si>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</si>
  <si>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</si>
  <si>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</si>
  <si>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</si>
  <si>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</si>
  <si>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</si>
  <si>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</si>
  <si>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</si>
  <si>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</si>
  <si>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</si>
  <si>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</si>
  <si>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</si>
  <si>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</si>
  <si>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</si>
  <si>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</si>
  <si>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</si>
  <si>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</si>
  <si>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</si>
  <si>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</si>
  <si>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</si>
  <si>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</si>
  <si>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</si>
  <si>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</si>
  <si>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</si>
  <si>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</si>
  <si>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</si>
  <si>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</si>
  <si>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</si>
  <si>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</si>
  <si>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</si>
  <si>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</si>
  <si>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</si>
  <si>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</si>
  <si>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</si>
  <si>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</si>
  <si>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</si>
  <si>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</si>
  <si>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</si>
  <si>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</si>
  <si>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</si>
  <si>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</si>
  <si>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</si>
  <si>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</si>
  <si>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</si>
  <si>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</si>
  <si>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</si>
  <si>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</si>
  <si>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</si>
  <si>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</si>
  <si>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</si>
  <si>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</si>
  <si>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</si>
  <si>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</si>
  <si>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</si>
  <si>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</si>
  <si>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</si>
  <si>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</si>
  <si>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</si>
  <si>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</si>
  <si>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</si>
  <si>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</si>
  <si>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</si>
  <si>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</si>
  <si>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</si>
  <si>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</si>
  <si>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</si>
  <si>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</si>
  <si>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</si>
  <si>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</si>
  <si>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</si>
  <si>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</si>
  <si>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</si>
  <si>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</si>
  <si>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</si>
  <si>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</si>
  <si>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</si>
  <si>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</si>
  <si>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</si>
  <si>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</si>
  <si>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</si>
  <si>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</si>
  <si>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</si>
  <si>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</si>
  <si>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</si>
  <si>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</si>
  <si>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</si>
  <si>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</si>
  <si>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</si>
  <si>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</si>
  <si>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</si>
  <si>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</si>
  <si>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</si>
  <si>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</si>
  <si>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</si>
  <si>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</si>
  <si>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</si>
  <si>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</si>
  <si>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</si>
  <si>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</si>
  <si>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</si>
  <si>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</si>
  <si>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</si>
  <si>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</si>
  <si>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</si>
  <si>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</si>
  <si>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</si>
  <si>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</si>
  <si>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</si>
  <si>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</si>
  <si>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</si>
  <si>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</si>
  <si>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</si>
  <si>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</si>
  <si>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</si>
  <si>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</si>
  <si>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</si>
  <si>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</si>
  <si>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</si>
  <si>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</si>
  <si>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</si>
  <si>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</si>
  <si>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</si>
  <si>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</si>
  <si>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</si>
  <si>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</si>
  <si>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</si>
  <si>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</si>
  <si>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</si>
  <si>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</si>
  <si>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</si>
  <si>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</si>
  <si>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</si>
  <si>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</si>
  <si>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</si>
  <si>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</si>
  <si>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</si>
  <si>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</si>
  <si>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</si>
  <si>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</si>
  <si>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</si>
  <si>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</si>
  <si>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</si>
  <si>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</si>
  <si>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</si>
  <si>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</si>
  <si>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</si>
  <si>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</si>
  <si>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</si>
  <si>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</si>
  <si>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</si>
  <si>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</si>
  <si>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</si>
  <si>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</si>
  <si>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</si>
  <si>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</si>
  <si>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</si>
  <si>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</si>
  <si>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</si>
  <si>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</si>
  <si>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</si>
  <si>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</si>
  <si>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</si>
  <si>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</si>
  <si>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</si>
  <si>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</si>
  <si>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</si>
  <si>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</si>
  <si>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</si>
  <si>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</si>
  <si>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</si>
  <si>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</si>
  <si>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</si>
  <si>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</si>
  <si>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</si>
  <si>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</si>
  <si>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</si>
  <si>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</si>
  <si>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</si>
  <si>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</si>
  <si>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</si>
  <si>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</si>
  <si>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</si>
  <si>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</si>
  <si>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</si>
  <si>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</si>
  <si>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</si>
  <si>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</si>
  <si>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</si>
  <si>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</si>
  <si>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</si>
  <si>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</si>
  <si>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</si>
  <si>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</si>
  <si>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</si>
  <si>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</si>
  <si>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</si>
  <si>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</si>
  <si>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</si>
  <si>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</si>
  <si>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</si>
  <si>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</si>
  <si>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</si>
  <si>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</si>
  <si>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</si>
  <si>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</si>
  <si>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</si>
  <si>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</si>
  <si>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</si>
  <si>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</si>
  <si>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</si>
  <si>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</si>
  <si>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</si>
  <si>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</si>
  <si>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</si>
  <si>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</si>
  <si>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</si>
  <si>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</si>
  <si>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</si>
  <si>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</si>
  <si>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</si>
  <si>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</si>
  <si>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</si>
  <si>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</si>
  <si>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</si>
  <si>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</si>
  <si>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</si>
  <si>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</si>
  <si>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</si>
  <si>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</si>
  <si>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</si>
  <si>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</si>
  <si>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</si>
  <si>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</si>
  <si>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</si>
  <si>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</si>
  <si>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</si>
  <si>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</si>
  <si>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</si>
  <si>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</si>
  <si>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</si>
  <si>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</si>
  <si>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</si>
  <si>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</si>
  <si>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</si>
  <si>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</si>
  <si>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</si>
  <si>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</si>
  <si>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</si>
  <si>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</si>
  <si>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</si>
  <si>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</si>
  <si>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</si>
  <si>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</si>
  <si>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</si>
  <si>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</si>
  <si>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</si>
  <si>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</si>
  <si>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</si>
  <si>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</si>
  <si>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</si>
  <si>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</si>
  <si>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</si>
  <si>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</si>
  <si>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</si>
  <si>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</si>
  <si>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</si>
  <si>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</si>
  <si>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</si>
  <si>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</si>
  <si>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</si>
  <si>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</si>
  <si>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</si>
  <si>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</si>
  <si>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</si>
  <si>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</si>
  <si>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</si>
  <si>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</si>
  <si>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</si>
  <si>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</si>
  <si>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</si>
  <si>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</si>
  <si>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</si>
  <si>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</si>
  <si>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</si>
  <si>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</si>
  <si>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</si>
  <si>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</si>
  <si>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</si>
  <si>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</si>
  <si>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</si>
  <si>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</si>
  <si>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</si>
  <si>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</si>
  <si>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</si>
  <si>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</si>
  <si>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</si>
  <si>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</si>
  <si>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</si>
  <si>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</si>
  <si>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</si>
  <si>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</si>
  <si>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</si>
  <si>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</si>
  <si>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</si>
  <si>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</si>
  <si>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</si>
  <si>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</si>
  <si>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</si>
  <si>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</si>
  <si>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</si>
  <si>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</si>
  <si>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</si>
  <si>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</si>
  <si>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</si>
  <si>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</si>
  <si>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</si>
  <si>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</si>
  <si>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</si>
  <si>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</si>
  <si>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</si>
  <si>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</si>
  <si>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</si>
  <si>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</si>
  <si>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</si>
  <si>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</si>
  <si>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</si>
  <si>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</si>
  <si>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</si>
  <si>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</si>
  <si>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</si>
  <si>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</si>
  <si>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</si>
  <si>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</si>
  <si>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</si>
  <si>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</si>
  <si>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</si>
  <si>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</si>
  <si>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</si>
  <si>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</si>
  <si>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</si>
  <si>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</si>
  <si>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</si>
  <si>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</si>
  <si>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</si>
  <si>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</si>
  <si>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</si>
  <si>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</si>
  <si>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</si>
  <si>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</si>
  <si>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</si>
  <si>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</si>
  <si>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</si>
  <si>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</si>
  <si>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</si>
  <si>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</si>
  <si>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</si>
  <si>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</si>
  <si>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</si>
  <si>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</si>
  <si>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</si>
  <si>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</si>
  <si>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</si>
  <si>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</si>
  <si>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</si>
  <si>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</si>
  <si>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</si>
  <si>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</si>
  <si>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</si>
  <si>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</si>
  <si>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</si>
  <si>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</si>
  <si>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</si>
  <si>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</si>
  <si>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</si>
  <si>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</si>
  <si>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</si>
  <si>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</si>
  <si>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</si>
  <si>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</si>
  <si>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</si>
  <si>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</si>
  <si>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</si>
  <si>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</si>
  <si>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</si>
  <si>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</si>
  <si>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</si>
  <si>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</si>
  <si>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</si>
  <si>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</si>
  <si>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</si>
  <si>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</si>
  <si>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</si>
  <si>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</si>
  <si>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</si>
  <si>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</si>
  <si>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</si>
  <si>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</si>
  <si>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</si>
  <si>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</si>
  <si>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</si>
  <si>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</si>
  <si>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</si>
  <si>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</si>
  <si>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</si>
  <si>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</si>
  <si>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</si>
  <si>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</si>
  <si>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</si>
  <si>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</si>
  <si>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</si>
  <si>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</si>
  <si>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</si>
  <si>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</si>
  <si>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</si>
  <si>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</si>
  <si>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</si>
  <si>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</si>
  <si>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</si>
  <si>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</si>
  <si>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</si>
  <si>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</si>
  <si>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</si>
  <si>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</si>
  <si>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</si>
  <si>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</si>
  <si>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</si>
  <si>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</si>
  <si>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</si>
  <si>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</si>
  <si>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</si>
  <si>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</si>
  <si>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</si>
  <si>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</si>
  <si>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</si>
  <si>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</si>
  <si>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</si>
  <si>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</si>
  <si>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</si>
  <si>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</si>
  <si>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</si>
  <si>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</si>
  <si>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</si>
  <si>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</si>
  <si>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</si>
  <si>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</si>
  <si>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</si>
  <si>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</si>
  <si>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</si>
  <si>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</si>
  <si>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</si>
  <si>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</si>
  <si>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</si>
  <si>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</si>
  <si>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</si>
  <si>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</si>
  <si>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</si>
  <si>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</si>
  <si>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</si>
  <si>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</si>
  <si>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</si>
  <si>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</si>
  <si>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</si>
  <si>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</si>
  <si>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</si>
  <si>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</si>
  <si>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</si>
  <si>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</si>
  <si>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</si>
  <si>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</si>
  <si>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</si>
  <si>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</si>
  <si>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</si>
  <si>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</si>
  <si>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</si>
  <si>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</si>
  <si>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</si>
  <si>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</si>
  <si>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</si>
  <si>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</si>
  <si>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</si>
  <si>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</si>
  <si>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</si>
  <si>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</si>
  <si>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</si>
  <si>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</si>
  <si>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</si>
  <si>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</si>
  <si>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</si>
  <si>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</si>
  <si>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</si>
  <si>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</si>
  <si>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</si>
  <si>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</si>
  <si>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</si>
  <si>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</si>
  <si>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</si>
  <si>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</si>
  <si>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</si>
  <si>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</si>
  <si>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</si>
  <si>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</si>
  <si>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</si>
  <si>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</si>
  <si>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</si>
  <si>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</si>
  <si>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</si>
  <si>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</si>
  <si>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</si>
  <si>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</si>
  <si>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</si>
  <si>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</si>
  <si>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</si>
  <si>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</si>
  <si>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</si>
  <si>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</si>
  <si>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</si>
  <si>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</si>
  <si>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</si>
  <si>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</si>
  <si>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</si>
  <si>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</si>
  <si>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</si>
  <si>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</si>
  <si>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</si>
  <si>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</si>
  <si>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</si>
  <si>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</si>
  <si>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</si>
  <si>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</si>
  <si>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</si>
  <si>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</si>
  <si>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</si>
  <si>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</si>
  <si>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</si>
  <si>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</si>
  <si>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</si>
  <si>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</si>
  <si>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</si>
  <si>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</si>
  <si>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</si>
  <si>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</si>
  <si>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</si>
  <si>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</si>
  <si>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</si>
  <si>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</si>
  <si>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</si>
  <si>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</si>
  <si>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</si>
  <si>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</si>
  <si>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</si>
  <si>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</si>
  <si>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</si>
  <si>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</si>
  <si>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</si>
  <si>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</si>
  <si>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</si>
  <si>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</si>
  <si>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</si>
  <si>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</si>
  <si>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</si>
  <si>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</si>
  <si>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</si>
  <si>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</si>
  <si>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</si>
  <si>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</si>
  <si>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</si>
  <si>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</si>
  <si>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</si>
  <si>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</si>
  <si>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</si>
  <si>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</si>
  <si>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</si>
  <si>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</si>
  <si>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</si>
  <si>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</si>
  <si>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</si>
  <si>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</si>
  <si>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</si>
  <si>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</si>
  <si>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</si>
  <si>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</si>
  <si>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</si>
  <si>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</si>
  <si>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</si>
  <si>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</si>
  <si>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</si>
  <si>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</si>
  <si>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</si>
  <si>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</si>
  <si>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</si>
  <si>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</si>
  <si>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</si>
  <si>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</si>
  <si>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</si>
  <si>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</si>
  <si>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</si>
  <si>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</si>
  <si>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</si>
  <si>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</si>
  <si>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</si>
  <si>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</si>
  <si>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</si>
  <si>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</si>
  <si>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</si>
  <si>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</si>
  <si>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</si>
  <si>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</si>
  <si>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</si>
  <si>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</si>
  <si>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</si>
  <si>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</si>
  <si>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</si>
  <si>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</si>
  <si>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</si>
  <si>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</si>
  <si>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</si>
  <si>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</si>
  <si>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</si>
  <si>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</si>
  <si>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</si>
  <si>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</si>
  <si>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</si>
  <si>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</si>
  <si>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</si>
  <si>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</si>
  <si>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</si>
  <si>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</si>
  <si>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</si>
  <si>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</si>
  <si>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</si>
  <si>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</si>
  <si>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</si>
  <si>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</si>
  <si>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</si>
  <si>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</si>
  <si>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</si>
  <si>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</si>
  <si>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</si>
  <si>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</si>
  <si>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</si>
  <si>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</si>
  <si>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</si>
  <si>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</si>
  <si>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</si>
  <si>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</si>
  <si>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</si>
  <si>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</si>
  <si>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</si>
  <si>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</si>
  <si>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</si>
  <si>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</si>
  <si>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</si>
  <si>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</si>
  <si>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</si>
  <si>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</si>
  <si>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</si>
  <si>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</si>
  <si>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</si>
  <si>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</si>
  <si>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</si>
  <si>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</si>
  <si>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</si>
  <si>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</si>
  <si>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</si>
  <si>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</si>
  <si>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</si>
  <si>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</si>
  <si>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</si>
  <si>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</si>
  <si>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</si>
  <si>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</si>
  <si>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</si>
  <si>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</si>
  <si>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</si>
  <si>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</si>
  <si>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</si>
  <si>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</si>
  <si>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</si>
  <si>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</si>
  <si>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</si>
  <si>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</si>
  <si>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</si>
  <si>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</si>
  <si>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</si>
  <si>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</si>
  <si>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</si>
  <si>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</si>
  <si>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</si>
  <si>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</si>
  <si>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</si>
  <si>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</si>
  <si>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</si>
  <si>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</si>
  <si>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</si>
  <si>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</si>
  <si>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</si>
  <si>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</si>
  <si>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</si>
  <si>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</si>
  <si>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</si>
  <si>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</si>
  <si>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</si>
  <si>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</si>
  <si>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</si>
  <si>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</si>
  <si>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</si>
  <si>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</si>
  <si>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</si>
  <si>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</si>
  <si>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</si>
  <si>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</si>
  <si>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</si>
  <si>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</si>
  <si>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</si>
  <si>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</si>
  <si>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</si>
  <si>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</si>
  <si>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</si>
  <si>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</si>
  <si>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</si>
  <si>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</si>
  <si>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</si>
  <si>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</si>
  <si>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</si>
  <si>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</si>
  <si>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</si>
  <si>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</si>
  <si>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</si>
  <si>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</si>
  <si>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</si>
  <si>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</si>
  <si>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</si>
  <si>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</si>
  <si>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</si>
  <si>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</si>
  <si>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</si>
  <si>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</si>
  <si>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</si>
  <si>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</si>
  <si>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</si>
  <si>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</si>
  <si>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</si>
  <si>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</si>
  <si>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</si>
  <si>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</si>
  <si>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</si>
  <si>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</si>
  <si>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</si>
  <si>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</si>
  <si>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</si>
  <si>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</si>
  <si>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</si>
  <si>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</si>
  <si>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</si>
  <si>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</si>
  <si>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</si>
  <si>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</si>
  <si>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</si>
  <si>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</si>
  <si>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</si>
  <si>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</si>
  <si>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</si>
  <si>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</si>
  <si>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</si>
  <si>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</si>
  <si>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</si>
  <si>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</si>
  <si>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</si>
  <si>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</si>
  <si>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</si>
  <si>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</si>
  <si>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</si>
  <si>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</si>
  <si>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</si>
  <si>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</si>
  <si>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</si>
  <si>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</si>
  <si>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</si>
  <si>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</si>
  <si>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</si>
  <si>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</si>
  <si>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</si>
  <si>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</si>
  <si>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</si>
  <si>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</si>
  <si>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</si>
  <si>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</si>
  <si>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</si>
  <si>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</si>
  <si>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</si>
  <si>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</si>
  <si>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</si>
  <si>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</si>
  <si>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</si>
  <si>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</si>
  <si>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</si>
  <si>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</si>
  <si>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</si>
  <si>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</si>
  <si>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</si>
  <si>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</si>
  <si>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</si>
  <si>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</si>
  <si>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</si>
  <si>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</si>
  <si>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</si>
  <si>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</si>
  <si>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</si>
  <si>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</si>
  <si>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</si>
  <si>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</si>
  <si>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</si>
  <si>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</si>
  <si>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</si>
  <si>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</si>
  <si>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</si>
  <si>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</si>
  <si>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</si>
  <si>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</si>
  <si>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</si>
  <si>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</si>
  <si>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</si>
  <si>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</si>
  <si>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</si>
  <si>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</si>
  <si>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</si>
  <si>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</si>
  <si>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</si>
  <si>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</si>
  <si>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</si>
  <si>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</si>
  <si>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</si>
  <si>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</si>
  <si>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</si>
  <si>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</si>
  <si>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</si>
  <si>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</si>
  <si>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</si>
  <si>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</si>
  <si>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</si>
  <si>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</si>
  <si>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</si>
  <si>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</si>
  <si>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</si>
  <si>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</si>
  <si>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</si>
  <si>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</si>
  <si>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</si>
  <si>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</si>
  <si>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</si>
  <si>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</si>
  <si>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</si>
  <si>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</si>
  <si>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</si>
  <si>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</si>
  <si>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</si>
  <si>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</si>
  <si>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</si>
  <si>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</si>
  <si>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</si>
  <si>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</si>
  <si>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</si>
  <si>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</si>
  <si>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</si>
  <si>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</si>
  <si>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</si>
  <si>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</si>
  <si>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</si>
  <si>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</si>
  <si>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</si>
  <si>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</si>
  <si>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</si>
  <si>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</si>
  <si>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</si>
  <si>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</si>
  <si>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</si>
  <si>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</si>
  <si>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</si>
  <si>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</si>
  <si>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</si>
  <si>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</si>
  <si>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</si>
  <si>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</si>
  <si>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</si>
  <si>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</si>
  <si>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</si>
  <si>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</si>
  <si>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</si>
  <si>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</si>
  <si>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</si>
  <si>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</si>
  <si>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</si>
  <si>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</si>
  <si>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</si>
  <si>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</si>
  <si>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</si>
  <si>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</si>
  <si>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</si>
  <si>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</si>
  <si>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</si>
  <si>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</si>
  <si>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</si>
  <si>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</si>
  <si>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</si>
  <si>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</si>
  <si>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</si>
  <si>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</si>
  <si>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</si>
  <si>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</si>
  <si>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</si>
  <si>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</si>
  <si>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</si>
  <si>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</si>
  <si>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</si>
  <si>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</si>
  <si>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</si>
  <si>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</si>
  <si>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</si>
  <si>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</si>
  <si>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</si>
  <si>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</si>
  <si>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</si>
  <si>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</si>
  <si>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</si>
  <si>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</si>
  <si>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</si>
  <si>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</si>
  <si>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</si>
  <si>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</si>
  <si>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</si>
  <si>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</si>
  <si>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</si>
  <si>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</si>
  <si>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</si>
  <si>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</si>
  <si>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</si>
  <si>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</si>
  <si>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</si>
  <si>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</si>
  <si>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</si>
  <si>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</si>
  <si>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</si>
  <si>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</si>
  <si>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</si>
  <si>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</si>
  <si>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</si>
  <si>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</si>
  <si>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</si>
  <si>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</si>
  <si>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</si>
  <si>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</si>
  <si>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</si>
  <si>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</si>
  <si>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</si>
  <si>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</si>
  <si>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</si>
  <si>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</si>
  <si>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</si>
  <si>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</si>
  <si>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</si>
  <si>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</si>
  <si>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</si>
  <si>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</si>
  <si>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</si>
  <si>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</si>
  <si>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</si>
  <si>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</si>
  <si>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</si>
  <si>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</si>
  <si>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</si>
  <si>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</si>
  <si>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</si>
  <si>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</si>
  <si>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</si>
  <si>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</si>
  <si>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</si>
  <si>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</si>
  <si>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</si>
  <si>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</si>
  <si>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</si>
  <si>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</si>
  <si>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</si>
  <si>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</si>
  <si>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</si>
  <si>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</si>
  <si>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</si>
  <si>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</si>
  <si>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</si>
  <si>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</si>
  <si>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</si>
  <si>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</si>
  <si>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</si>
  <si>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</si>
  <si>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</si>
  <si>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</si>
  <si>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</si>
  <si>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</si>
  <si>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</si>
  <si>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</si>
  <si>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</si>
  <si>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</si>
  <si>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</si>
  <si>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</si>
  <si>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</si>
  <si>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</si>
  <si>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</si>
  <si>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</si>
  <si>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</si>
  <si>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</si>
  <si>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</si>
  <si>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</si>
  <si>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</si>
  <si>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</si>
  <si>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</si>
  <si>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</si>
  <si>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</si>
  <si>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</si>
  <si>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</si>
  <si>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</si>
  <si>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</si>
  <si>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</si>
  <si>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</si>
  <si>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</si>
  <si>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</si>
  <si>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</si>
  <si>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</si>
  <si>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</si>
  <si>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</si>
  <si>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</si>
  <si>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</si>
  <si>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</si>
  <si>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</si>
  <si>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</si>
  <si>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</si>
  <si>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</si>
  <si>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</si>
  <si>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</si>
  <si>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</si>
  <si>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</si>
  <si>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</si>
  <si>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</si>
  <si>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</si>
  <si>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</si>
  <si>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</si>
  <si>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</si>
  <si>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</si>
  <si>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</si>
  <si>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</si>
  <si>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</si>
  <si>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</si>
  <si>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</si>
  <si>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</si>
  <si>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</si>
  <si>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</si>
  <si>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</si>
  <si>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</si>
  <si>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</si>
  <si>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</si>
  <si>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</si>
  <si>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</si>
  <si>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</si>
  <si>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</si>
  <si>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</si>
  <si>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</si>
  <si>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</si>
  <si>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</si>
  <si>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</si>
  <si>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</si>
  <si>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</si>
  <si>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</si>
  <si>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</si>
  <si>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</si>
  <si>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</si>
  <si>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</si>
  <si>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</si>
  <si>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</si>
  <si>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</si>
  <si>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</si>
  <si>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</si>
  <si>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</si>
  <si>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</si>
  <si>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</si>
  <si>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</si>
  <si>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</si>
  <si>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</si>
  <si>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</si>
  <si>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</si>
  <si>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</si>
  <si>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</si>
  <si>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</si>
  <si>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</si>
  <si>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</si>
  <si>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</si>
  <si>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</si>
  <si>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</si>
  <si>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</si>
  <si>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</si>
  <si>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</si>
  <si>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</si>
  <si>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</si>
  <si>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</si>
  <si>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</si>
  <si>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</si>
  <si>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</si>
  <si>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</si>
  <si>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</si>
  <si>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</si>
  <si>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</si>
  <si>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</si>
  <si>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</si>
  <si>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</si>
  <si>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</si>
  <si>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</si>
  <si>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</si>
  <si>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</si>
  <si>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</si>
  <si>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</si>
  <si>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</si>
  <si>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</si>
  <si>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</si>
  <si>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</si>
  <si>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</si>
  <si>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</si>
  <si>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</si>
  <si>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</si>
  <si>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</si>
  <si>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</si>
  <si>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</si>
  <si>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</si>
  <si>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</si>
  <si>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</si>
  <si>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</si>
  <si>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</si>
  <si>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</si>
  <si>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</si>
  <si>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</si>
  <si>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</si>
  <si>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</si>
  <si>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</si>
  <si>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</si>
  <si>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</si>
  <si>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</si>
  <si>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</si>
  <si>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</si>
  <si>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</si>
  <si>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</si>
  <si>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</si>
  <si>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</si>
  <si>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</si>
  <si>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</si>
  <si>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</si>
  <si>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</si>
  <si>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</si>
  <si>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</si>
  <si>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</si>
  <si>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</si>
  <si>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</si>
  <si>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</si>
  <si>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</si>
  <si>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</si>
  <si>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</si>
  <si>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</si>
  <si>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</si>
  <si>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</si>
  <si>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</si>
  <si>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</si>
  <si>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</si>
  <si>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</si>
  <si>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</si>
  <si>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</si>
  <si>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</si>
  <si>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</si>
  <si>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</si>
  <si>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</si>
  <si>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</si>
  <si>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</si>
  <si>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</si>
  <si>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</si>
  <si>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</si>
  <si>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</si>
  <si>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</si>
  <si>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</si>
  <si>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</si>
  <si>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</si>
  <si>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</si>
  <si>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</si>
  <si>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</si>
  <si>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</si>
  <si>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</si>
  <si>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</si>
  <si>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</si>
  <si>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</si>
  <si>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</si>
  <si>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</si>
  <si>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</si>
  <si>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</si>
  <si>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</si>
  <si>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</si>
  <si>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</si>
  <si>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</si>
  <si>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</si>
  <si>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</si>
  <si>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</si>
  <si>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NIS AD NOVI SAD</t>
  </si>
  <si>
    <t>RSNISHE79420</t>
  </si>
  <si>
    <t>Belgrade Stock Exchange</t>
  </si>
  <si>
    <t>NIIS SG</t>
  </si>
  <si>
    <t>--</t>
  </si>
  <si>
    <t>AERODROM NIKOLA TESLA AD BEO</t>
  </si>
  <si>
    <t>RSANTBE11090</t>
  </si>
  <si>
    <t>AERO SG</t>
  </si>
  <si>
    <t>GALENIKA FITOFARMACIJA AD</t>
  </si>
  <si>
    <t>RSFITOE21521</t>
  </si>
  <si>
    <t>FITO SG</t>
  </si>
  <si>
    <t>METALAC AD GORNJI MILANOVAC</t>
  </si>
  <si>
    <t>RSMETAE71629</t>
  </si>
  <si>
    <t>MTLC SG</t>
  </si>
  <si>
    <t>KOMERCIJALNA BANKA AD BEOGRA</t>
  </si>
  <si>
    <t>RSKOBBE16946</t>
  </si>
  <si>
    <t>KMBN SG</t>
  </si>
  <si>
    <t>чл. 46 от Закона за дейността на колективните инвестиционни схеми и на други предприятия за колективно инвестиране</t>
  </si>
  <si>
    <t>Намаляване на теглото на емисията в портфейла на фонда.</t>
  </si>
  <si>
    <t>По причини извън контрола на УД инвестицията в акции на Komercijalna Banka  от Референтния индекс е нараснала над 20% от активите на борсово търгувания фонд.</t>
  </si>
  <si>
    <t>По причини извън контрола на УД инвестицията в акции на NIS AD NOVI SAD  от Референтния индекс е нараснала над 20% от активите на борсово търгувания фонд.</t>
  </si>
  <si>
    <t>По причини извън контрола на УД инвестицията в акции на Aerodrom Nikola Tesla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</si>
</sst>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Continuous" vertical="center" wrapText="1"/>
      <protection/>
    </xf>
    <xf numFmtId="0" fontId="14" fillId="0" borderId="10" xfId="238" applyFont="1" applyBorder="1" applyAlignment="1" applyProtection="1">
      <alignment horizontal="left" wrapText="1"/>
      <protection/>
    </xf>
    <xf numFmtId="0" fontId="14" fillId="0" borderId="0" xfId="240" applyFont="1" applyFill="1" applyProtection="1">
      <alignment/>
      <protection/>
    </xf>
    <xf numFmtId="0" fontId="16" fillId="0" borderId="10" xfId="238" applyFont="1" applyBorder="1" applyAlignment="1" applyProtection="1">
      <alignment horizontal="right"/>
      <protection/>
    </xf>
    <xf numFmtId="0" fontId="18" fillId="0" borderId="0" xfId="238" applyFont="1" applyBorder="1" applyAlignment="1" applyProtection="1">
      <alignment horizontal="left" wrapText="1"/>
      <protection/>
    </xf>
    <xf numFmtId="0" fontId="14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Protection="1">
      <alignment/>
      <protection/>
    </xf>
    <xf numFmtId="0" fontId="19" fillId="0" borderId="0" xfId="238" applyFont="1" applyFill="1" applyBorder="1" applyAlignment="1" applyProtection="1">
      <alignment vertical="center" wrapText="1"/>
      <protection/>
    </xf>
    <xf numFmtId="0" fontId="19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Alignment="1" applyProtection="1">
      <alignment horizontal="left" vertical="center" wrapText="1"/>
      <protection/>
    </xf>
    <xf numFmtId="0" fontId="14" fillId="0" borderId="0" xfId="240" applyFont="1" applyFill="1" applyBorder="1" applyAlignment="1" applyProtection="1">
      <alignment horizontal="left" wrapText="1"/>
      <protection/>
    </xf>
    <xf numFmtId="0" fontId="14" fillId="0" borderId="0" xfId="240" applyFont="1" applyFill="1" applyAlignment="1" applyProtection="1">
      <alignment horizontal="left" wrapText="1"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6" fillId="0" borderId="0" xfId="238" applyFont="1" applyBorder="1" applyAlignment="1" applyProtection="1">
      <alignment horizontal="left" wrapText="1"/>
      <protection/>
    </xf>
    <xf numFmtId="0" fontId="16" fillId="40" borderId="0" xfId="238" applyFont="1" applyFill="1" applyBorder="1" applyAlignment="1" applyProtection="1">
      <alignment horizontal="right"/>
      <protection/>
    </xf>
    <xf numFmtId="1" fontId="16" fillId="0" borderId="0" xfId="238" applyNumberFormat="1" applyFont="1" applyFill="1" applyBorder="1" applyAlignment="1" applyProtection="1">
      <alignment vertical="center" wrapText="1"/>
      <protection/>
    </xf>
    <xf numFmtId="0" fontId="16" fillId="0" borderId="11" xfId="246" applyFont="1" applyBorder="1" applyAlignment="1" applyProtection="1">
      <alignment horizontal="centerContinuous" vertical="center" wrapText="1"/>
      <protection/>
    </xf>
    <xf numFmtId="0" fontId="14" fillId="0" borderId="12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 wrapText="1"/>
      <protection/>
    </xf>
    <xf numFmtId="0" fontId="14" fillId="0" borderId="14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/>
      <protection/>
    </xf>
    <xf numFmtId="0" fontId="16" fillId="0" borderId="14" xfId="246" applyFont="1" applyBorder="1" applyAlignment="1" applyProtection="1">
      <alignment horizontal="centerContinuous" vertical="center"/>
      <protection/>
    </xf>
    <xf numFmtId="0" fontId="14" fillId="0" borderId="10" xfId="246" applyFont="1" applyBorder="1" applyAlignment="1" applyProtection="1">
      <alignment horizontal="right" vertical="center" wrapText="1"/>
      <protection/>
    </xf>
    <xf numFmtId="0" fontId="14" fillId="0" borderId="11" xfId="246" applyFont="1" applyBorder="1" applyAlignment="1" applyProtection="1">
      <alignment horizontal="left" vertical="center" wrapText="1"/>
      <protection/>
    </xf>
    <xf numFmtId="0" fontId="14" fillId="0" borderId="12" xfId="246" applyFont="1" applyBorder="1" applyAlignment="1" applyProtection="1">
      <alignment horizontal="left" vertical="center" wrapText="1"/>
      <protection/>
    </xf>
    <xf numFmtId="0" fontId="14" fillId="0" borderId="10" xfId="246" applyFont="1" applyBorder="1" applyAlignment="1" applyProtection="1">
      <alignment horizontal="right"/>
      <protection/>
    </xf>
    <xf numFmtId="0" fontId="14" fillId="0" borderId="11" xfId="246" applyFont="1" applyBorder="1" applyProtection="1">
      <alignment/>
      <protection/>
    </xf>
    <xf numFmtId="0" fontId="14" fillId="0" borderId="12" xfId="246" applyFont="1" applyBorder="1" applyProtection="1">
      <alignment/>
      <protection/>
    </xf>
    <xf numFmtId="0" fontId="14" fillId="0" borderId="15" xfId="246" applyFont="1" applyBorder="1" applyProtection="1">
      <alignment/>
      <protection/>
    </xf>
    <xf numFmtId="0" fontId="14" fillId="0" borderId="16" xfId="246" applyFont="1" applyBorder="1" applyProtection="1">
      <alignment/>
      <protection/>
    </xf>
    <xf numFmtId="0" fontId="14" fillId="0" borderId="0" xfId="137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1" applyFont="1" applyBorder="1" applyAlignment="1" applyProtection="1">
      <alignment horizontal="centerContinuous" vertical="center"/>
      <protection hidden="1"/>
    </xf>
    <xf numFmtId="0" fontId="16" fillId="0" borderId="0" xfId="24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/>
      <protection/>
    </xf>
    <xf numFmtId="4" fontId="14" fillId="7" borderId="17" xfId="245" applyNumberFormat="1" applyFont="1" applyFill="1" applyBorder="1" applyProtection="1">
      <alignment/>
      <protection locked="0"/>
    </xf>
    <xf numFmtId="0" fontId="20" fillId="0" borderId="0" xfId="245" applyFont="1">
      <alignment/>
      <protection/>
    </xf>
    <xf numFmtId="0" fontId="14" fillId="0" borderId="0" xfId="245" applyFont="1">
      <alignment/>
      <protection/>
    </xf>
    <xf numFmtId="0" fontId="14" fillId="0" borderId="0" xfId="245" applyFont="1" applyFill="1" applyBorder="1">
      <alignment/>
      <protection/>
    </xf>
    <xf numFmtId="0" fontId="14" fillId="0" borderId="0" xfId="245" applyFont="1" applyFill="1">
      <alignment/>
      <protection/>
    </xf>
    <xf numFmtId="0" fontId="14" fillId="0" borderId="0" xfId="239" applyFont="1" applyFill="1" applyBorder="1" applyAlignment="1">
      <alignment/>
      <protection/>
    </xf>
    <xf numFmtId="0" fontId="14" fillId="0" borderId="0" xfId="245" applyFont="1" applyFill="1" applyProtection="1">
      <alignment/>
      <protection locked="0"/>
    </xf>
    <xf numFmtId="0" fontId="14" fillId="7" borderId="18" xfId="245" applyFont="1" applyFill="1" applyBorder="1" applyProtection="1">
      <alignment/>
      <protection locked="0"/>
    </xf>
    <xf numFmtId="0" fontId="14" fillId="7" borderId="18" xfId="245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Protection="1">
      <alignment/>
      <protection locked="0"/>
    </xf>
    <xf numFmtId="0" fontId="14" fillId="7" borderId="17" xfId="245" applyFont="1" applyFill="1" applyBorder="1" applyProtection="1">
      <alignment/>
      <protection locked="0"/>
    </xf>
    <xf numFmtId="0" fontId="14" fillId="7" borderId="17" xfId="245" applyFont="1" applyFill="1" applyBorder="1" applyAlignment="1" applyProtection="1">
      <alignment horizontal="center"/>
      <protection locked="0"/>
    </xf>
    <xf numFmtId="49" fontId="14" fillId="7" borderId="17" xfId="245" applyNumberFormat="1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Alignment="1" applyProtection="1">
      <alignment horizontal="center"/>
      <protection locked="0"/>
    </xf>
    <xf numFmtId="4" fontId="14" fillId="7" borderId="17" xfId="245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1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vertical="center"/>
      <protection hidden="1"/>
    </xf>
    <xf numFmtId="0" fontId="14" fillId="0" borderId="0" xfId="241" applyFont="1" applyAlignment="1" applyProtection="1">
      <alignment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1" applyFont="1" applyAlignment="1" applyProtection="1">
      <alignment horizontal="left" vertical="center"/>
      <protection hidden="1"/>
    </xf>
    <xf numFmtId="0" fontId="16" fillId="0" borderId="0" xfId="242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1" applyFont="1" applyFill="1" applyBorder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 hidden="1"/>
    </xf>
    <xf numFmtId="0" fontId="14" fillId="0" borderId="0" xfId="241" applyFont="1" applyBorder="1" applyAlignment="1" applyProtection="1">
      <alignment vertical="center"/>
      <protection hidden="1"/>
    </xf>
    <xf numFmtId="0" fontId="14" fillId="0" borderId="0" xfId="241" applyFont="1" applyBorder="1" applyAlignment="1" applyProtection="1">
      <alignment horizontal="left" vertical="center"/>
      <protection hidden="1"/>
    </xf>
    <xf numFmtId="0" fontId="14" fillId="0" borderId="10" xfId="245" applyFont="1" applyFill="1" applyBorder="1" applyAlignment="1" applyProtection="1">
      <alignment horizontal="center" vertical="center" textRotation="90" wrapText="1"/>
      <protection/>
    </xf>
    <xf numFmtId="0" fontId="14" fillId="0" borderId="10" xfId="245" applyFont="1" applyFill="1" applyBorder="1" applyAlignment="1" applyProtection="1">
      <alignment horizontal="center" vertical="center" textRotation="90"/>
      <protection/>
    </xf>
    <xf numFmtId="186" fontId="14" fillId="7" borderId="18" xfId="245" applyNumberFormat="1" applyFont="1" applyFill="1" applyBorder="1" applyProtection="1">
      <alignment/>
      <protection locked="0"/>
    </xf>
    <xf numFmtId="0" fontId="7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/>
      <protection/>
    </xf>
    <xf numFmtId="0" fontId="24" fillId="0" borderId="0" xfId="241" applyFont="1" applyBorder="1" applyAlignment="1" applyProtection="1">
      <alignment horizontal="centerContinuous" vertical="center"/>
      <protection/>
    </xf>
    <xf numFmtId="0" fontId="16" fillId="0" borderId="0" xfId="241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 wrapText="1"/>
      <protection/>
    </xf>
    <xf numFmtId="0" fontId="24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 hidden="1"/>
    </xf>
    <xf numFmtId="0" fontId="14" fillId="0" borderId="10" xfId="238" applyFont="1" applyBorder="1" applyAlignment="1" applyProtection="1">
      <alignment horizontal="left" wrapText="1" indent="1"/>
      <protection/>
    </xf>
    <xf numFmtId="0" fontId="4" fillId="0" borderId="10" xfId="241" applyFont="1" applyBorder="1" applyAlignment="1" applyProtection="1">
      <alignment horizontal="center" vertical="center" wrapText="1"/>
      <protection/>
    </xf>
    <xf numFmtId="0" fontId="4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vertical="center" wrapText="1"/>
      <protection/>
    </xf>
    <xf numFmtId="3" fontId="16" fillId="0" borderId="10" xfId="24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1" applyFont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vertical="center"/>
      <protection/>
    </xf>
    <xf numFmtId="0" fontId="3" fillId="0" borderId="0" xfId="241" applyFont="1" applyAlignment="1" applyProtection="1">
      <alignment horizontal="center" vertical="center"/>
      <protection/>
    </xf>
    <xf numFmtId="0" fontId="3" fillId="0" borderId="0" xfId="241" applyFont="1" applyBorder="1" applyAlignment="1" applyProtection="1">
      <alignment horizontal="left" vertical="center"/>
      <protection/>
    </xf>
    <xf numFmtId="0" fontId="3" fillId="0" borderId="0" xfId="24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1" applyFont="1" applyAlignment="1" applyProtection="1">
      <alignment horizontal="center" vertical="center" wrapText="1"/>
      <protection/>
    </xf>
    <xf numFmtId="0" fontId="14" fillId="0" borderId="0" xfId="241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0" xfId="242" applyFont="1" applyAlignment="1" applyProtection="1">
      <alignment horizontal="center" vertical="center" wrapText="1"/>
      <protection/>
    </xf>
    <xf numFmtId="14" fontId="16" fillId="0" borderId="10" xfId="241" applyNumberFormat="1" applyFont="1" applyBorder="1" applyAlignment="1" applyProtection="1">
      <alignment horizontal="center" vertical="center" wrapText="1"/>
      <protection/>
    </xf>
    <xf numFmtId="49" fontId="16" fillId="0" borderId="10" xfId="241" applyNumberFormat="1" applyFont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3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0" applyFont="1" applyProtection="1">
      <alignment/>
      <protection/>
    </xf>
    <xf numFmtId="0" fontId="15" fillId="0" borderId="0" xfId="240" applyFont="1" applyAlignment="1" applyProtection="1">
      <alignment/>
      <protection/>
    </xf>
    <xf numFmtId="0" fontId="15" fillId="0" borderId="0" xfId="24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8" applyFont="1" applyAlignment="1" applyProtection="1">
      <alignment horizontal="center"/>
      <protection/>
    </xf>
    <xf numFmtId="0" fontId="16" fillId="0" borderId="0" xfId="241" applyFont="1" applyFill="1" applyBorder="1" applyAlignment="1" applyProtection="1">
      <alignment vertical="justify"/>
      <protection/>
    </xf>
    <xf numFmtId="0" fontId="14" fillId="0" borderId="0" xfId="241" applyFont="1" applyAlignment="1" applyProtection="1">
      <alignment vertical="top"/>
      <protection/>
    </xf>
    <xf numFmtId="0" fontId="16" fillId="0" borderId="0" xfId="238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 wrapText="1"/>
      <protection/>
    </xf>
    <xf numFmtId="0" fontId="14" fillId="0" borderId="0" xfId="241" applyFont="1" applyAlignment="1" applyProtection="1">
      <alignment vertical="top" wrapText="1"/>
      <protection/>
    </xf>
    <xf numFmtId="0" fontId="16" fillId="0" borderId="0" xfId="238" applyFont="1" applyBorder="1" applyAlignment="1" applyProtection="1">
      <alignment vertical="justify" wrapText="1"/>
      <protection/>
    </xf>
    <xf numFmtId="0" fontId="16" fillId="0" borderId="0" xfId="238" applyFont="1" applyAlignment="1" applyProtection="1">
      <alignment horizontal="left" vertical="center" wrapText="1"/>
      <protection/>
    </xf>
    <xf numFmtId="0" fontId="16" fillId="0" borderId="0" xfId="240" applyFont="1" applyProtection="1">
      <alignment/>
      <protection/>
    </xf>
    <xf numFmtId="0" fontId="14" fillId="0" borderId="10" xfId="240" applyFont="1" applyBorder="1" applyAlignment="1" applyProtection="1">
      <alignment horizontal="left" wrapText="1" indent="1"/>
      <protection/>
    </xf>
    <xf numFmtId="1" fontId="14" fillId="0" borderId="0" xfId="238" applyNumberFormat="1" applyFont="1" applyFill="1" applyBorder="1" applyAlignment="1" applyProtection="1">
      <alignment vertical="center" wrapText="1"/>
      <protection/>
    </xf>
    <xf numFmtId="1" fontId="14" fillId="0" borderId="0" xfId="238" applyNumberFormat="1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4" fillId="0" borderId="0" xfId="240" applyFont="1" applyAlignment="1" applyProtection="1">
      <alignment horizontal="left" wrapText="1"/>
      <protection/>
    </xf>
    <xf numFmtId="0" fontId="14" fillId="0" borderId="0" xfId="238" applyFont="1" applyBorder="1" applyProtection="1">
      <alignment/>
      <protection/>
    </xf>
    <xf numFmtId="0" fontId="16" fillId="0" borderId="0" xfId="238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/>
      <protection/>
    </xf>
    <xf numFmtId="0" fontId="14" fillId="0" borderId="0" xfId="238" applyFont="1" applyProtection="1">
      <alignment/>
      <protection/>
    </xf>
    <xf numFmtId="0" fontId="14" fillId="0" borderId="0" xfId="24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4" applyFont="1" applyFill="1" applyAlignment="1" applyProtection="1">
      <alignment vertical="justify" wrapText="1"/>
      <protection/>
    </xf>
    <xf numFmtId="0" fontId="5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1" applyFont="1" applyFill="1" applyAlignment="1" applyProtection="1">
      <alignment horizontal="left" vertical="justify"/>
      <protection/>
    </xf>
    <xf numFmtId="0" fontId="6" fillId="0" borderId="19" xfId="241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4" applyFont="1" applyFill="1" applyBorder="1" applyAlignment="1" applyProtection="1">
      <alignment horizontal="left" vertical="justify" wrapText="1"/>
      <protection/>
    </xf>
    <xf numFmtId="0" fontId="3" fillId="0" borderId="10" xfId="244" applyFont="1" applyFill="1" applyBorder="1" applyAlignment="1" applyProtection="1">
      <alignment horizontal="left" vertical="justify" wrapText="1"/>
      <protection/>
    </xf>
    <xf numFmtId="0" fontId="1" fillId="40" borderId="10" xfId="24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1" applyFont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vertical="top" wrapText="1"/>
      <protection/>
    </xf>
    <xf numFmtId="0" fontId="14" fillId="0" borderId="0" xfId="243" applyFont="1" applyBorder="1" applyAlignment="1" applyProtection="1">
      <alignment horizontal="centerContinuous"/>
      <protection/>
    </xf>
    <xf numFmtId="0" fontId="14" fillId="0" borderId="0" xfId="243" applyFont="1" applyBorder="1" applyProtection="1">
      <alignment/>
      <protection/>
    </xf>
    <xf numFmtId="0" fontId="14" fillId="0" borderId="0" xfId="24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7" applyFont="1" applyFill="1" applyProtection="1">
      <alignment/>
      <protection/>
    </xf>
    <xf numFmtId="0" fontId="16" fillId="0" borderId="0" xfId="241" applyFont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vertical="center" wrapText="1"/>
      <protection/>
    </xf>
    <xf numFmtId="49" fontId="4" fillId="0" borderId="10" xfId="241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41" applyNumberFormat="1" applyFont="1" applyAlignment="1" applyProtection="1">
      <alignment horizontal="left" vertical="center"/>
      <protection/>
    </xf>
    <xf numFmtId="0" fontId="3" fillId="0" borderId="0" xfId="241" applyFont="1" applyBorder="1" applyAlignment="1" applyProtection="1">
      <alignment horizontal="right" vertical="center"/>
      <protection hidden="1"/>
    </xf>
    <xf numFmtId="0" fontId="3" fillId="0" borderId="0" xfId="241" applyFont="1" applyBorder="1" applyAlignment="1" applyProtection="1">
      <alignment horizontal="right" vertical="center"/>
      <protection/>
    </xf>
    <xf numFmtId="0" fontId="13" fillId="0" borderId="0" xfId="243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8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41" applyNumberFormat="1" applyFont="1" applyAlignment="1" applyProtection="1">
      <alignment horizontal="left" vertical="center"/>
      <protection/>
    </xf>
    <xf numFmtId="189" fontId="3" fillId="0" borderId="0" xfId="241" applyNumberFormat="1" applyFont="1" applyAlignment="1" applyProtection="1">
      <alignment horizontal="left" vertical="center" wrapText="1"/>
      <protection/>
    </xf>
    <xf numFmtId="3" fontId="1" fillId="7" borderId="10" xfId="244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4" applyFont="1" applyFill="1" applyBorder="1" applyAlignment="1" applyProtection="1">
      <alignment horizontal="center" vertical="center" wrapText="1"/>
      <protection/>
    </xf>
    <xf numFmtId="0" fontId="5" fillId="41" borderId="10" xfId="241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6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6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5" applyFont="1" applyFill="1" applyBorder="1" applyAlignment="1" applyProtection="1">
      <alignment horizontal="center" vertical="center" textRotation="90"/>
      <protection/>
    </xf>
    <xf numFmtId="0" fontId="16" fillId="0" borderId="10" xfId="245" applyFont="1" applyFill="1" applyBorder="1" applyAlignment="1" applyProtection="1">
      <alignment horizontal="center" vertical="center" wrapText="1"/>
      <protection/>
    </xf>
    <xf numFmtId="0" fontId="16" fillId="0" borderId="10" xfId="237" applyFont="1" applyFill="1" applyBorder="1" applyAlignment="1" applyProtection="1">
      <alignment horizontal="center" vertical="center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190" fontId="14" fillId="7" borderId="21" xfId="237" applyNumberFormat="1" applyFont="1" applyFill="1" applyBorder="1" applyAlignment="1" applyProtection="1">
      <alignment/>
      <protection locked="0"/>
    </xf>
    <xf numFmtId="190" fontId="14" fillId="7" borderId="22" xfId="237" applyNumberFormat="1" applyFont="1" applyFill="1" applyBorder="1" applyAlignment="1" applyProtection="1">
      <alignment/>
      <protection locked="0"/>
    </xf>
    <xf numFmtId="190" fontId="14" fillId="7" borderId="23" xfId="237" applyNumberFormat="1" applyFont="1" applyFill="1" applyBorder="1" applyAlignment="1" applyProtection="1">
      <alignment/>
      <protection locked="0"/>
    </xf>
    <xf numFmtId="190" fontId="14" fillId="7" borderId="24" xfId="237" applyNumberFormat="1" applyFont="1" applyFill="1" applyBorder="1" applyAlignment="1" applyProtection="1">
      <alignment/>
      <protection locked="0"/>
    </xf>
    <xf numFmtId="190" fontId="14" fillId="7" borderId="23" xfId="135" applyNumberFormat="1" applyFont="1" applyFill="1" applyBorder="1" applyAlignment="1" applyProtection="1">
      <alignment/>
      <protection locked="0"/>
    </xf>
    <xf numFmtId="190" fontId="14" fillId="7" borderId="24" xfId="135" applyNumberFormat="1" applyFont="1" applyFill="1" applyBorder="1" applyAlignment="1" applyProtection="1">
      <alignment/>
      <protection locked="0"/>
    </xf>
    <xf numFmtId="0" fontId="16" fillId="42" borderId="25" xfId="23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8" applyFont="1" applyFill="1" applyBorder="1" applyAlignment="1" applyProtection="1">
      <alignment horizontal="left" wrapText="1" indent="1"/>
      <protection/>
    </xf>
    <xf numFmtId="3" fontId="16" fillId="0" borderId="10" xfId="243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5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5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5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5" applyFont="1" applyFill="1">
      <alignment/>
      <protection/>
    </xf>
    <xf numFmtId="10" fontId="14" fillId="7" borderId="18" xfId="245" applyNumberFormat="1" applyFont="1" applyFill="1" applyBorder="1" applyAlignment="1" applyProtection="1">
      <alignment horizontal="center"/>
      <protection locked="0"/>
    </xf>
    <xf numFmtId="10" fontId="14" fillId="7" borderId="17" xfId="245" applyNumberFormat="1" applyFont="1" applyFill="1" applyBorder="1" applyAlignment="1" applyProtection="1">
      <alignment horizontal="center"/>
      <protection locked="0"/>
    </xf>
    <xf numFmtId="3" fontId="14" fillId="7" borderId="18" xfId="245" applyNumberFormat="1" applyFont="1" applyFill="1" applyBorder="1" applyAlignment="1" applyProtection="1">
      <alignment horizontal="right"/>
      <protection locked="0"/>
    </xf>
    <xf numFmtId="3" fontId="14" fillId="7" borderId="17" xfId="245" applyNumberFormat="1" applyFont="1" applyFill="1" applyBorder="1" applyAlignment="1" applyProtection="1">
      <alignment horizontal="right"/>
      <protection locked="0"/>
    </xf>
    <xf numFmtId="10" fontId="14" fillId="0" borderId="17" xfId="245" applyNumberFormat="1" applyFont="1" applyFill="1" applyBorder="1" applyAlignment="1" applyProtection="1">
      <alignment horizontal="center"/>
      <protection locked="0"/>
    </xf>
    <xf numFmtId="10" fontId="14" fillId="0" borderId="27" xfId="245" applyNumberFormat="1" applyFont="1" applyFill="1" applyBorder="1" applyAlignment="1" applyProtection="1">
      <alignment horizontal="center"/>
      <protection/>
    </xf>
    <xf numFmtId="10" fontId="14" fillId="0" borderId="17" xfId="245" applyNumberFormat="1" applyFont="1" applyFill="1" applyBorder="1" applyAlignment="1" applyProtection="1">
      <alignment horizontal="center"/>
      <protection/>
    </xf>
    <xf numFmtId="0" fontId="14" fillId="0" borderId="17" xfId="245" applyFont="1" applyFill="1" applyBorder="1" applyAlignment="1" applyProtection="1">
      <alignment horizontal="center"/>
      <protection locked="0"/>
    </xf>
    <xf numFmtId="0" fontId="16" fillId="0" borderId="0" xfId="245" applyFont="1" applyFill="1" applyBorder="1" applyAlignment="1" applyProtection="1">
      <alignment vertical="center" wrapText="1"/>
      <protection/>
    </xf>
    <xf numFmtId="3" fontId="14" fillId="7" borderId="18" xfId="245" applyNumberFormat="1" applyFont="1" applyFill="1" applyBorder="1" applyProtection="1">
      <alignment/>
      <protection locked="0"/>
    </xf>
    <xf numFmtId="3" fontId="14" fillId="7" borderId="17" xfId="245" applyNumberFormat="1" applyFont="1" applyFill="1" applyBorder="1" applyProtection="1">
      <alignment/>
      <protection locked="0"/>
    </xf>
    <xf numFmtId="10" fontId="14" fillId="7" borderId="18" xfId="245" applyNumberFormat="1" applyFont="1" applyFill="1" applyBorder="1" applyProtection="1">
      <alignment/>
      <protection locked="0"/>
    </xf>
    <xf numFmtId="10" fontId="14" fillId="7" borderId="17" xfId="245" applyNumberFormat="1" applyFont="1" applyFill="1" applyBorder="1" applyProtection="1">
      <alignment/>
      <protection locked="0"/>
    </xf>
    <xf numFmtId="3" fontId="14" fillId="7" borderId="10" xfId="245" applyNumberFormat="1" applyFont="1" applyFill="1" applyBorder="1" applyProtection="1">
      <alignment/>
      <protection locked="0"/>
    </xf>
    <xf numFmtId="0" fontId="20" fillId="4" borderId="0" xfId="245" applyFont="1" applyFill="1">
      <alignment/>
      <protection/>
    </xf>
    <xf numFmtId="0" fontId="14" fillId="4" borderId="0" xfId="245" applyFont="1" applyFill="1">
      <alignment/>
      <protection/>
    </xf>
    <xf numFmtId="0" fontId="14" fillId="4" borderId="0" xfId="245" applyFont="1" applyFill="1" applyProtection="1">
      <alignment/>
      <protection locked="0"/>
    </xf>
    <xf numFmtId="0" fontId="20" fillId="43" borderId="0" xfId="245" applyFont="1" applyFill="1">
      <alignment/>
      <protection/>
    </xf>
    <xf numFmtId="0" fontId="14" fillId="6" borderId="0" xfId="245" applyFont="1" applyFill="1">
      <alignment/>
      <protection/>
    </xf>
    <xf numFmtId="0" fontId="14" fillId="11" borderId="0" xfId="245" applyFont="1" applyFill="1">
      <alignment/>
      <protection/>
    </xf>
    <xf numFmtId="0" fontId="66" fillId="10" borderId="0" xfId="245" applyFont="1" applyFill="1">
      <alignment/>
      <protection/>
    </xf>
    <xf numFmtId="0" fontId="14" fillId="10" borderId="0" xfId="245" applyFont="1" applyFill="1">
      <alignment/>
      <protection/>
    </xf>
    <xf numFmtId="0" fontId="20" fillId="6" borderId="0" xfId="245" applyFont="1" applyFill="1">
      <alignment/>
      <protection/>
    </xf>
    <xf numFmtId="0" fontId="20" fillId="8" borderId="0" xfId="245" applyFont="1" applyFill="1">
      <alignment/>
      <protection/>
    </xf>
    <xf numFmtId="0" fontId="20" fillId="10" borderId="0" xfId="245" applyFont="1" applyFill="1">
      <alignment/>
      <protection/>
    </xf>
    <xf numFmtId="0" fontId="20" fillId="11" borderId="0" xfId="245" applyFont="1" applyFill="1">
      <alignment/>
      <protection/>
    </xf>
    <xf numFmtId="0" fontId="14" fillId="11" borderId="0" xfId="245" applyFont="1" applyFill="1" applyProtection="1">
      <alignment/>
      <protection locked="0"/>
    </xf>
    <xf numFmtId="0" fontId="14" fillId="10" borderId="0" xfId="245" applyFont="1" applyFill="1" applyBorder="1">
      <alignment/>
      <protection/>
    </xf>
    <xf numFmtId="0" fontId="14" fillId="8" borderId="0" xfId="245" applyFont="1" applyFill="1" applyBorder="1">
      <alignment/>
      <protection/>
    </xf>
    <xf numFmtId="0" fontId="14" fillId="8" borderId="0" xfId="239" applyFont="1" applyFill="1" applyBorder="1" applyAlignment="1">
      <alignment/>
      <protection/>
    </xf>
    <xf numFmtId="0" fontId="14" fillId="42" borderId="28" xfId="237" applyFont="1" applyFill="1" applyBorder="1" applyAlignment="1" applyProtection="1">
      <alignment horizontal="center" vertical="center" wrapText="1"/>
      <protection/>
    </xf>
    <xf numFmtId="0" fontId="14" fillId="42" borderId="28" xfId="244" applyFont="1" applyFill="1" applyBorder="1" applyAlignment="1">
      <alignment horizontal="center" vertical="justify"/>
      <protection/>
    </xf>
    <xf numFmtId="0" fontId="14" fillId="0" borderId="18" xfId="245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0" applyNumberFormat="1" applyFont="1" applyAlignment="1" applyProtection="1">
      <alignment horizontal="centerContinuous" vertical="top"/>
      <protection hidden="1"/>
    </xf>
    <xf numFmtId="0" fontId="14" fillId="0" borderId="0" xfId="135" applyNumberFormat="1" applyFont="1" applyAlignment="1" applyProtection="1">
      <alignment horizontal="centerContinuous"/>
      <protection hidden="1"/>
    </xf>
    <xf numFmtId="0" fontId="14" fillId="0" borderId="0" xfId="135" applyFont="1" applyProtection="1">
      <alignment/>
      <protection hidden="1"/>
    </xf>
    <xf numFmtId="0" fontId="14" fillId="0" borderId="0" xfId="241" applyNumberFormat="1" applyFont="1" applyBorder="1" applyAlignment="1" applyProtection="1">
      <alignment horizontal="centerContinuous" vertical="center"/>
      <protection hidden="1"/>
    </xf>
    <xf numFmtId="190" fontId="14" fillId="44" borderId="11" xfId="135" applyNumberFormat="1" applyFont="1" applyFill="1" applyBorder="1" applyAlignment="1" applyProtection="1">
      <alignment horizontal="right"/>
      <protection hidden="1"/>
    </xf>
    <xf numFmtId="190" fontId="14" fillId="44" borderId="29" xfId="135" applyNumberFormat="1" applyFont="1" applyFill="1" applyBorder="1" applyAlignment="1" applyProtection="1">
      <alignment horizontal="left"/>
      <protection hidden="1"/>
    </xf>
    <xf numFmtId="190" fontId="14" fillId="44" borderId="29" xfId="135" applyNumberFormat="1" applyFont="1" applyFill="1" applyBorder="1" applyAlignment="1" applyProtection="1">
      <alignment horizontal="right"/>
      <protection hidden="1"/>
    </xf>
    <xf numFmtId="190" fontId="14" fillId="0" borderId="15" xfId="135" applyNumberFormat="1" applyFont="1" applyFill="1" applyBorder="1" applyAlignment="1" applyProtection="1">
      <alignment horizontal="right"/>
      <protection hidden="1"/>
    </xf>
    <xf numFmtId="190" fontId="14" fillId="0" borderId="19" xfId="135" applyNumberFormat="1" applyFont="1" applyFill="1" applyBorder="1" applyAlignment="1" applyProtection="1">
      <alignment horizontal="left"/>
      <protection hidden="1"/>
    </xf>
    <xf numFmtId="190" fontId="14" fillId="0" borderId="19" xfId="135" applyNumberFormat="1" applyFont="1" applyFill="1" applyBorder="1" applyAlignment="1" applyProtection="1">
      <alignment horizontal="right"/>
      <protection hidden="1"/>
    </xf>
    <xf numFmtId="190" fontId="14" fillId="0" borderId="0" xfId="135" applyNumberFormat="1" applyFont="1" applyFill="1" applyBorder="1" applyAlignment="1" applyProtection="1">
      <alignment horizontal="right"/>
      <protection hidden="1"/>
    </xf>
    <xf numFmtId="0" fontId="14" fillId="0" borderId="15" xfId="135" applyFont="1" applyBorder="1" applyProtection="1">
      <alignment/>
      <protection hidden="1"/>
    </xf>
    <xf numFmtId="0" fontId="16" fillId="42" borderId="11" xfId="140" applyFont="1" applyFill="1" applyBorder="1" applyAlignment="1" applyProtection="1">
      <alignment horizontal="centerContinuous" vertical="center" wrapText="1"/>
      <protection hidden="1"/>
    </xf>
    <xf numFmtId="0" fontId="14" fillId="42" borderId="29" xfId="140" applyFont="1" applyFill="1" applyBorder="1" applyAlignment="1" applyProtection="1">
      <alignment horizontal="centerContinuous" vertical="center" wrapText="1"/>
      <protection hidden="1"/>
    </xf>
    <xf numFmtId="0" fontId="14" fillId="42" borderId="12" xfId="140" applyFont="1" applyFill="1" applyBorder="1" applyAlignment="1" applyProtection="1">
      <alignment horizontal="centerContinuous" vertical="center" wrapText="1"/>
      <protection hidden="1"/>
    </xf>
    <xf numFmtId="0" fontId="14" fillId="0" borderId="0" xfId="135" applyFont="1" applyBorder="1" applyProtection="1">
      <alignment/>
      <protection hidden="1"/>
    </xf>
    <xf numFmtId="3" fontId="14" fillId="0" borderId="0" xfId="135" applyNumberFormat="1" applyFont="1" applyBorder="1" applyProtection="1">
      <alignment/>
      <protection hidden="1"/>
    </xf>
    <xf numFmtId="3" fontId="14" fillId="0" borderId="16" xfId="135" applyNumberFormat="1" applyFont="1" applyBorder="1" applyProtection="1">
      <alignment/>
      <protection hidden="1"/>
    </xf>
    <xf numFmtId="0" fontId="16" fillId="0" borderId="13" xfId="135" applyFont="1" applyBorder="1" applyAlignment="1" applyProtection="1">
      <alignment horizontal="left"/>
      <protection hidden="1"/>
    </xf>
    <xf numFmtId="3" fontId="16" fillId="0" borderId="19" xfId="135" applyNumberFormat="1" applyFont="1" applyBorder="1" applyProtection="1">
      <alignment/>
      <protection hidden="1"/>
    </xf>
    <xf numFmtId="3" fontId="16" fillId="0" borderId="14" xfId="135" applyNumberFormat="1" applyFont="1" applyBorder="1" applyProtection="1">
      <alignment/>
      <protection hidden="1"/>
    </xf>
    <xf numFmtId="190" fontId="14" fillId="0" borderId="0" xfId="135" applyNumberFormat="1" applyFont="1" applyFill="1" applyBorder="1" applyAlignment="1" applyProtection="1">
      <alignment horizontal="left"/>
      <protection hidden="1"/>
    </xf>
    <xf numFmtId="0" fontId="16" fillId="42" borderId="12" xfId="140" applyFont="1" applyFill="1" applyBorder="1" applyAlignment="1" applyProtection="1">
      <alignment horizontal="centerContinuous" vertical="center" wrapText="1"/>
      <protection hidden="1"/>
    </xf>
    <xf numFmtId="3" fontId="16" fillId="0" borderId="16" xfId="135" applyNumberFormat="1" applyFont="1" applyBorder="1" applyProtection="1">
      <alignment/>
      <protection hidden="1"/>
    </xf>
    <xf numFmtId="0" fontId="14" fillId="0" borderId="25" xfId="135" applyFont="1" applyBorder="1" applyProtection="1">
      <alignment/>
      <protection hidden="1"/>
    </xf>
    <xf numFmtId="0" fontId="14" fillId="0" borderId="13" xfId="135" applyFont="1" applyBorder="1" applyProtection="1">
      <alignment/>
      <protection hidden="1"/>
    </xf>
    <xf numFmtId="3" fontId="14" fillId="0" borderId="19" xfId="135" applyNumberFormat="1" applyFont="1" applyBorder="1" applyProtection="1">
      <alignment/>
      <protection hidden="1"/>
    </xf>
    <xf numFmtId="0" fontId="16" fillId="0" borderId="0" xfId="135" applyFont="1" applyBorder="1" applyProtection="1">
      <alignment/>
      <protection hidden="1"/>
    </xf>
    <xf numFmtId="0" fontId="14" fillId="0" borderId="15" xfId="140" applyFont="1" applyFill="1" applyBorder="1" applyAlignment="1" applyProtection="1">
      <alignment horizontal="left" vertical="center"/>
      <protection hidden="1"/>
    </xf>
    <xf numFmtId="3" fontId="14" fillId="0" borderId="0" xfId="140" applyNumberFormat="1" applyFont="1" applyFill="1" applyBorder="1" applyAlignment="1" applyProtection="1">
      <alignment/>
      <protection hidden="1"/>
    </xf>
    <xf numFmtId="3" fontId="14" fillId="0" borderId="0" xfId="135" applyNumberFormat="1" applyFont="1" applyBorder="1" applyAlignment="1" applyProtection="1">
      <alignment/>
      <protection hidden="1"/>
    </xf>
    <xf numFmtId="3" fontId="16" fillId="0" borderId="16" xfId="135" applyNumberFormat="1" applyFont="1" applyBorder="1" applyAlignment="1" applyProtection="1">
      <alignment/>
      <protection hidden="1"/>
    </xf>
    <xf numFmtId="3" fontId="14" fillId="0" borderId="19" xfId="135" applyNumberFormat="1" applyFont="1" applyBorder="1" applyAlignment="1" applyProtection="1">
      <alignment/>
      <protection hidden="1"/>
    </xf>
    <xf numFmtId="3" fontId="16" fillId="0" borderId="14" xfId="135" applyNumberFormat="1" applyFont="1" applyBorder="1" applyAlignment="1" applyProtection="1">
      <alignment/>
      <protection hidden="1"/>
    </xf>
    <xf numFmtId="0" fontId="14" fillId="45" borderId="11" xfId="135" applyFont="1" applyFill="1" applyBorder="1" applyProtection="1">
      <alignment/>
      <protection hidden="1"/>
    </xf>
    <xf numFmtId="0" fontId="14" fillId="45" borderId="29" xfId="135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5" applyFont="1" applyBorder="1" applyAlignment="1" applyProtection="1">
      <alignment wrapText="1"/>
      <protection hidden="1"/>
    </xf>
    <xf numFmtId="3" fontId="16" fillId="0" borderId="0" xfId="135" applyNumberFormat="1" applyFont="1" applyBorder="1" applyAlignment="1" applyProtection="1">
      <alignment/>
      <protection hidden="1"/>
    </xf>
    <xf numFmtId="0" fontId="16" fillId="42" borderId="29" xfId="140" applyFont="1" applyFill="1" applyBorder="1" applyAlignment="1" applyProtection="1">
      <alignment horizontal="centerContinuous" vertical="center" wrapText="1"/>
      <protection hidden="1"/>
    </xf>
    <xf numFmtId="0" fontId="14" fillId="0" borderId="13" xfId="135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1" applyFont="1" applyFill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6" fillId="0" borderId="10" xfId="238" applyFont="1" applyBorder="1" applyAlignment="1" applyProtection="1">
      <alignment horizontal="left" vertical="center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41" applyFont="1" applyFill="1" applyBorder="1" applyAlignment="1" applyProtection="1">
      <alignment horizontal="center" vertical="top" wrapText="1"/>
      <protection/>
    </xf>
    <xf numFmtId="0" fontId="16" fillId="43" borderId="10" xfId="241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243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243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1" applyFont="1" applyFill="1" applyBorder="1" applyAlignment="1" applyProtection="1">
      <alignment horizontal="left" vertical="center" wrapText="1"/>
      <protection/>
    </xf>
    <xf numFmtId="0" fontId="14" fillId="6" borderId="10" xfId="241" applyFont="1" applyFill="1" applyBorder="1" applyAlignment="1" applyProtection="1">
      <alignment horizontal="left" vertical="center" wrapText="1"/>
      <protection/>
    </xf>
    <xf numFmtId="0" fontId="16" fillId="6" borderId="10" xfId="244" applyFont="1" applyFill="1" applyBorder="1" applyAlignment="1" applyProtection="1">
      <alignment horizontal="left" vertical="justify" wrapText="1"/>
      <protection/>
    </xf>
    <xf numFmtId="0" fontId="14" fillId="6" borderId="10" xfId="244" applyFont="1" applyFill="1" applyBorder="1" applyAlignment="1" applyProtection="1">
      <alignment horizontal="left" vertical="justify" wrapTex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6" fillId="8" borderId="10" xfId="238" applyFont="1" applyFill="1" applyBorder="1" applyAlignment="1" applyProtection="1">
      <alignment horizontal="left" vertical="center"/>
      <protection/>
    </xf>
    <xf numFmtId="0" fontId="16" fillId="8" borderId="10" xfId="238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41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1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41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41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7" applyNumberFormat="1" applyFont="1" applyFill="1" applyBorder="1" applyAlignment="1" applyProtection="1">
      <alignment/>
      <protection locked="0"/>
    </xf>
    <xf numFmtId="189" fontId="14" fillId="0" borderId="0" xfId="241" applyNumberFormat="1" applyFont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/>
    </xf>
    <xf numFmtId="0" fontId="14" fillId="0" borderId="0" xfId="241" applyFont="1" applyBorder="1" applyAlignment="1" applyProtection="1">
      <alignment vertical="center"/>
      <protection/>
    </xf>
    <xf numFmtId="0" fontId="14" fillId="0" borderId="0" xfId="241" applyFont="1" applyBorder="1" applyAlignment="1" applyProtection="1">
      <alignment horizontal="left" vertical="center"/>
      <protection/>
    </xf>
    <xf numFmtId="0" fontId="14" fillId="0" borderId="10" xfId="241" applyFont="1" applyBorder="1" applyAlignment="1" applyProtection="1">
      <alignment horizontal="center" vertical="center" wrapText="1"/>
      <protection/>
    </xf>
    <xf numFmtId="49" fontId="14" fillId="0" borderId="10" xfId="24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1" applyFont="1" applyBorder="1" applyAlignment="1" applyProtection="1">
      <alignment horizontal="centerContinuous" vertical="center"/>
      <protection/>
    </xf>
    <xf numFmtId="0" fontId="4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1" applyFont="1" applyFill="1" applyAlignment="1" applyProtection="1">
      <alignment vertical="top"/>
      <protection/>
    </xf>
    <xf numFmtId="0" fontId="4" fillId="0" borderId="0" xfId="241" applyFont="1" applyBorder="1" applyAlignment="1" applyProtection="1">
      <alignment vertical="center" wrapText="1"/>
      <protection/>
    </xf>
    <xf numFmtId="0" fontId="5" fillId="0" borderId="0" xfId="241" applyFont="1" applyAlignment="1" applyProtection="1">
      <alignment vertical="center" wrapText="1"/>
      <protection/>
    </xf>
    <xf numFmtId="0" fontId="4" fillId="0" borderId="0" xfId="241" applyFont="1" applyBorder="1" applyAlignment="1" applyProtection="1">
      <alignment horizontal="right" vertical="center"/>
      <protection/>
    </xf>
    <xf numFmtId="189" fontId="4" fillId="0" borderId="0" xfId="241" applyNumberFormat="1" applyFont="1" applyAlignment="1" applyProtection="1">
      <alignment horizontal="left" vertical="center" wrapText="1"/>
      <protection/>
    </xf>
    <xf numFmtId="0" fontId="5" fillId="0" borderId="0" xfId="241" applyFont="1" applyBorder="1" applyAlignment="1" applyProtection="1">
      <alignment vertical="top" wrapText="1"/>
      <protection/>
    </xf>
    <xf numFmtId="0" fontId="4" fillId="0" borderId="0" xfId="241" applyFont="1" applyBorder="1" applyAlignment="1" applyProtection="1">
      <alignment vertical="center"/>
      <protection/>
    </xf>
    <xf numFmtId="0" fontId="4" fillId="0" borderId="0" xfId="241" applyFont="1" applyBorder="1" applyAlignment="1" applyProtection="1">
      <alignment horizontal="left" vertical="center"/>
      <protection/>
    </xf>
    <xf numFmtId="0" fontId="5" fillId="0" borderId="0" xfId="241" applyFont="1" applyFill="1" applyBorder="1" applyAlignment="1" applyProtection="1">
      <alignment vertical="top" wrapText="1"/>
      <protection/>
    </xf>
    <xf numFmtId="0" fontId="4" fillId="0" borderId="0" xfId="242" applyFont="1" applyFill="1" applyBorder="1" applyAlignment="1" applyProtection="1">
      <alignment horizontal="right" vertical="center" wrapText="1"/>
      <protection/>
    </xf>
    <xf numFmtId="0" fontId="9" fillId="0" borderId="0" xfId="243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8" applyFont="1" applyBorder="1" applyAlignment="1" applyProtection="1">
      <alignment horizontal="center"/>
      <protection/>
    </xf>
    <xf numFmtId="0" fontId="14" fillId="0" borderId="10" xfId="238" applyFont="1" applyFill="1" applyBorder="1" applyAlignment="1" applyProtection="1">
      <alignment horizontal="centerContinuous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189" fontId="14" fillId="0" borderId="0" xfId="241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0" applyNumberFormat="1" applyFont="1" applyBorder="1" applyAlignment="1">
      <alignment horizontal="left" vertical="top" wrapText="1"/>
      <protection/>
    </xf>
    <xf numFmtId="0" fontId="14" fillId="0" borderId="10" xfId="137" applyFont="1" applyBorder="1">
      <alignment/>
      <protection/>
    </xf>
    <xf numFmtId="0" fontId="14" fillId="0" borderId="10" xfId="137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4" applyFont="1" applyFill="1" applyBorder="1" applyAlignment="1" applyProtection="1">
      <alignment horizontal="left" vertical="center" wrapText="1"/>
      <protection/>
    </xf>
    <xf numFmtId="0" fontId="14" fillId="0" borderId="10" xfId="244" applyFont="1" applyFill="1" applyBorder="1" applyAlignment="1" applyProtection="1">
      <alignment horizontal="left" vertical="justify" wrapText="1"/>
      <protection/>
    </xf>
    <xf numFmtId="0" fontId="16" fillId="0" borderId="0" xfId="24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1" applyFont="1" applyFill="1" applyAlignment="1" applyProtection="1">
      <alignment horizontal="left" vertical="justify"/>
      <protection/>
    </xf>
    <xf numFmtId="0" fontId="16" fillId="0" borderId="18" xfId="244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1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4" applyFont="1" applyFill="1" applyBorder="1" applyAlignment="1" applyProtection="1">
      <alignment horizontal="left" vertical="center" wrapText="1"/>
      <protection/>
    </xf>
    <xf numFmtId="0" fontId="14" fillId="11" borderId="10" xfId="244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5" applyFont="1" applyFill="1" applyBorder="1" applyAlignment="1" applyProtection="1">
      <alignment horizontal="center"/>
      <protection locked="0"/>
    </xf>
    <xf numFmtId="49" fontId="14" fillId="7" borderId="27" xfId="245" applyNumberFormat="1" applyFont="1" applyFill="1" applyBorder="1" applyAlignment="1" applyProtection="1">
      <alignment horizontal="center"/>
      <protection locked="0"/>
    </xf>
    <xf numFmtId="49" fontId="14" fillId="7" borderId="10" xfId="245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190" fontId="14" fillId="7" borderId="10" xfId="237" applyNumberFormat="1" applyFont="1" applyFill="1" applyBorder="1" applyAlignment="1" applyProtection="1">
      <alignment/>
      <protection locked="0"/>
    </xf>
    <xf numFmtId="0" fontId="14" fillId="0" borderId="18" xfId="244" applyFont="1" applyFill="1" applyBorder="1" applyAlignment="1">
      <alignment horizontal="center" vertical="justify"/>
      <protection/>
    </xf>
    <xf numFmtId="0" fontId="16" fillId="0" borderId="20" xfId="237" applyFont="1" applyFill="1" applyBorder="1" applyAlignment="1" applyProtection="1">
      <alignment horizontal="center" vertical="center" wrapText="1"/>
      <protection/>
    </xf>
    <xf numFmtId="1" fontId="14" fillId="48" borderId="10" xfId="135" applyNumberFormat="1" applyFont="1" applyFill="1" applyBorder="1" applyProtection="1">
      <alignment/>
      <protection locked="0"/>
    </xf>
    <xf numFmtId="1" fontId="14" fillId="48" borderId="37" xfId="135" applyNumberFormat="1" applyFont="1" applyFill="1" applyBorder="1" applyProtection="1">
      <alignment/>
      <protection locked="0"/>
    </xf>
    <xf numFmtId="1" fontId="14" fillId="48" borderId="38" xfId="135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5" applyNumberFormat="1" applyFont="1" applyFill="1" applyBorder="1" applyProtection="1">
      <alignment/>
      <protection locked="0"/>
    </xf>
    <xf numFmtId="195" fontId="14" fillId="7" borderId="18" xfId="245" applyNumberFormat="1" applyFont="1" applyFill="1" applyBorder="1" applyProtection="1">
      <alignment/>
      <protection locked="0"/>
    </xf>
    <xf numFmtId="195" fontId="14" fillId="7" borderId="22" xfId="237" applyNumberFormat="1" applyFont="1" applyFill="1" applyBorder="1" applyAlignment="1" applyProtection="1">
      <alignment/>
      <protection locked="0"/>
    </xf>
    <xf numFmtId="195" fontId="14" fillId="7" borderId="24" xfId="237" applyNumberFormat="1" applyFont="1" applyFill="1" applyBorder="1" applyAlignment="1" applyProtection="1">
      <alignment/>
      <protection locked="0"/>
    </xf>
    <xf numFmtId="195" fontId="14" fillId="7" borderId="24" xfId="135" applyNumberFormat="1" applyFont="1" applyFill="1" applyBorder="1" applyAlignment="1" applyProtection="1">
      <alignment/>
      <protection locked="0"/>
    </xf>
    <xf numFmtId="197" fontId="14" fillId="7" borderId="10" xfId="237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4" applyNumberFormat="1" applyFont="1" applyFill="1" applyBorder="1" applyAlignment="1" applyProtection="1">
      <alignment horizontal="right" vertical="justify" wrapText="1"/>
      <protection/>
    </xf>
    <xf numFmtId="3" fontId="1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center"/>
      <protection/>
    </xf>
    <xf numFmtId="3" fontId="1" fillId="0" borderId="10" xfId="244" applyNumberFormat="1" applyFont="1" applyFill="1" applyBorder="1" applyAlignment="1" applyProtection="1">
      <alignment horizontal="right" vertical="center"/>
      <protection/>
    </xf>
    <xf numFmtId="3" fontId="14" fillId="0" borderId="39" xfId="238" applyNumberFormat="1" applyFont="1" applyFill="1" applyBorder="1" applyAlignment="1" applyProtection="1">
      <alignment horizontal="right" vertical="center" wrapText="1"/>
      <protection/>
    </xf>
    <xf numFmtId="3" fontId="14" fillId="0" borderId="39" xfId="238" applyNumberFormat="1" applyFont="1" applyFill="1" applyBorder="1" applyAlignment="1" applyProtection="1">
      <alignment horizontal="center" vertical="center" wrapText="1"/>
      <protection/>
    </xf>
    <xf numFmtId="3" fontId="14" fillId="0" borderId="10" xfId="238" applyNumberFormat="1" applyFont="1" applyFill="1" applyBorder="1" applyAlignment="1" applyProtection="1">
      <alignment vertical="center" wrapText="1"/>
      <protection/>
    </xf>
    <xf numFmtId="10" fontId="14" fillId="0" borderId="18" xfId="245" applyNumberFormat="1" applyFont="1" applyFill="1" applyBorder="1" applyProtection="1">
      <alignment/>
      <protection/>
    </xf>
    <xf numFmtId="10" fontId="14" fillId="0" borderId="10" xfId="245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5" applyFont="1" applyFill="1" applyBorder="1" applyAlignment="1" applyProtection="1">
      <alignment horizontal="center" vertical="center"/>
      <protection/>
    </xf>
    <xf numFmtId="0" fontId="14" fillId="11" borderId="17" xfId="245" applyFont="1" applyFill="1" applyBorder="1" applyProtection="1">
      <alignment/>
      <protection/>
    </xf>
    <xf numFmtId="3" fontId="16" fillId="0" borderId="17" xfId="245" applyNumberFormat="1" applyFont="1" applyFill="1" applyBorder="1" applyProtection="1">
      <alignment/>
      <protection/>
    </xf>
    <xf numFmtId="0" fontId="14" fillId="0" borderId="0" xfId="245" applyFont="1" applyFill="1" applyBorder="1" applyProtection="1">
      <alignment/>
      <protection/>
    </xf>
    <xf numFmtId="0" fontId="14" fillId="0" borderId="0" xfId="245" applyFont="1" applyFill="1" applyBorder="1" applyAlignment="1" applyProtection="1">
      <alignment horizontal="center"/>
      <protection/>
    </xf>
    <xf numFmtId="3" fontId="14" fillId="0" borderId="0" xfId="245" applyNumberFormat="1" applyFont="1" applyFill="1" applyBorder="1" applyAlignment="1" applyProtection="1">
      <alignment horizontal="right"/>
      <protection/>
    </xf>
    <xf numFmtId="49" fontId="14" fillId="0" borderId="0" xfId="245" applyNumberFormat="1" applyFont="1" applyFill="1" applyBorder="1" applyAlignment="1" applyProtection="1">
      <alignment horizontal="center"/>
      <protection/>
    </xf>
    <xf numFmtId="186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Protection="1">
      <alignment/>
      <protection/>
    </xf>
    <xf numFmtId="3" fontId="14" fillId="0" borderId="0" xfId="245" applyNumberFormat="1" applyFont="1" applyFill="1" applyBorder="1" applyProtection="1">
      <alignment/>
      <protection/>
    </xf>
    <xf numFmtId="195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Alignment="1" applyProtection="1">
      <alignment horizontal="center"/>
      <protection/>
    </xf>
    <xf numFmtId="3" fontId="16" fillId="0" borderId="0" xfId="245" applyNumberFormat="1" applyFont="1" applyFill="1" applyBorder="1" applyProtection="1">
      <alignment/>
      <protection/>
    </xf>
    <xf numFmtId="10" fontId="16" fillId="0" borderId="0" xfId="245" applyNumberFormat="1" applyFont="1" applyFill="1" applyBorder="1" applyProtection="1">
      <alignment/>
      <protection/>
    </xf>
    <xf numFmtId="10" fontId="16" fillId="0" borderId="17" xfId="245" applyNumberFormat="1" applyFont="1" applyFill="1" applyBorder="1" applyProtection="1">
      <alignment/>
      <protection/>
    </xf>
    <xf numFmtId="0" fontId="14" fillId="11" borderId="17" xfId="245" applyFont="1" applyFill="1" applyBorder="1" applyAlignment="1" applyProtection="1">
      <alignment horizontal="center"/>
      <protection/>
    </xf>
    <xf numFmtId="3" fontId="14" fillId="11" borderId="17" xfId="245" applyNumberFormat="1" applyFont="1" applyFill="1" applyBorder="1" applyAlignment="1" applyProtection="1">
      <alignment horizontal="right"/>
      <protection/>
    </xf>
    <xf numFmtId="49" fontId="14" fillId="11" borderId="17" xfId="245" applyNumberFormat="1" applyFont="1" applyFill="1" applyBorder="1" applyAlignment="1" applyProtection="1">
      <alignment horizontal="center"/>
      <protection/>
    </xf>
    <xf numFmtId="186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Protection="1">
      <alignment/>
      <protection/>
    </xf>
    <xf numFmtId="195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 locked="0"/>
    </xf>
    <xf numFmtId="0" fontId="70" fillId="0" borderId="0" xfId="0" applyFont="1" applyAlignment="1" applyProtection="1">
      <alignment wrapText="1"/>
      <protection locked="0"/>
    </xf>
    <xf numFmtId="1" fontId="14" fillId="48" borderId="10" xfId="135" applyNumberFormat="1" applyFont="1" applyFill="1" applyBorder="1" applyProtection="1">
      <alignment/>
      <protection locked="0"/>
    </xf>
    <xf numFmtId="0" fontId="70" fillId="0" borderId="0" xfId="0" applyFont="1" applyAlignment="1" applyProtection="1">
      <alignment wrapText="1"/>
      <protection locked="0"/>
    </xf>
    <xf numFmtId="49" fontId="70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4" applyFont="1" applyFill="1" applyBorder="1" applyAlignment="1" applyProtection="1">
      <alignment horizontal="center" vertical="center" wrapText="1"/>
      <protection/>
    </xf>
    <xf numFmtId="0" fontId="1" fillId="0" borderId="25" xfId="244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4" applyFont="1" applyFill="1" applyBorder="1" applyAlignment="1" applyProtection="1">
      <alignment horizontal="center" vertical="center" wrapText="1"/>
      <protection/>
    </xf>
    <xf numFmtId="0" fontId="1" fillId="0" borderId="40" xfId="244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4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center" vertical="center" wrapText="1"/>
      <protection hidden="1"/>
    </xf>
    <xf numFmtId="0" fontId="16" fillId="0" borderId="18" xfId="238" applyFont="1" applyBorder="1" applyAlignment="1" applyProtection="1">
      <alignment horizontal="center" vertical="center" wrapText="1"/>
      <protection/>
    </xf>
    <xf numFmtId="0" fontId="16" fillId="0" borderId="39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8" xfId="238" applyFont="1" applyFill="1" applyBorder="1" applyAlignment="1" applyProtection="1">
      <alignment horizontal="center" vertical="center" wrapText="1"/>
      <protection/>
    </xf>
    <xf numFmtId="0" fontId="16" fillId="0" borderId="39" xfId="238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6" fillId="0" borderId="26" xfId="237" applyFont="1" applyFill="1" applyBorder="1" applyAlignment="1" applyProtection="1">
      <alignment horizontal="center" vertical="center"/>
      <protection/>
    </xf>
    <xf numFmtId="0" fontId="16" fillId="0" borderId="41" xfId="237" applyFont="1" applyFill="1" applyBorder="1" applyAlignment="1" applyProtection="1">
      <alignment horizontal="center" vertical="center"/>
      <protection/>
    </xf>
    <xf numFmtId="0" fontId="16" fillId="0" borderId="40" xfId="237" applyFont="1" applyFill="1" applyBorder="1" applyAlignment="1" applyProtection="1">
      <alignment horizontal="center" vertical="center"/>
      <protection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0" fontId="14" fillId="0" borderId="39" xfId="237" applyFont="1" applyFill="1" applyBorder="1" applyAlignment="1" applyProtection="1">
      <alignment horizontal="center" vertical="center" wrapText="1"/>
      <protection/>
    </xf>
    <xf numFmtId="0" fontId="16" fillId="0" borderId="26" xfId="245" applyFont="1" applyFill="1" applyBorder="1" applyAlignment="1" applyProtection="1">
      <alignment horizontal="center" vertical="center"/>
      <protection/>
    </xf>
    <xf numFmtId="0" fontId="16" fillId="0" borderId="41" xfId="245" applyFont="1" applyFill="1" applyBorder="1" applyAlignment="1" applyProtection="1">
      <alignment horizontal="center" vertical="center"/>
      <protection/>
    </xf>
    <xf numFmtId="0" fontId="16" fillId="0" borderId="40" xfId="245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5" applyFont="1" applyFill="1" applyBorder="1" applyAlignment="1" applyProtection="1">
      <alignment horizontal="center" vertical="center" textRotation="90"/>
      <protection/>
    </xf>
    <xf numFmtId="0" fontId="14" fillId="0" borderId="39" xfId="245" applyFont="1" applyFill="1" applyBorder="1" applyAlignment="1" applyProtection="1">
      <alignment horizontal="center" vertical="center" textRotation="90"/>
      <protection/>
    </xf>
    <xf numFmtId="0" fontId="16" fillId="0" borderId="0" xfId="24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1" applyFont="1" applyBorder="1" applyAlignment="1" applyProtection="1">
      <alignment horizontal="left" vertical="center" indent="31"/>
      <protection hidden="1"/>
    </xf>
    <xf numFmtId="0" fontId="16" fillId="0" borderId="0" xfId="241" applyFont="1" applyBorder="1" applyAlignment="1" applyProtection="1">
      <alignment horizontal="left" vertical="center" indent="28"/>
      <protection hidden="1"/>
    </xf>
    <xf numFmtId="0" fontId="16" fillId="42" borderId="20" xfId="237" applyFont="1" applyFill="1" applyBorder="1" applyAlignment="1" applyProtection="1">
      <alignment horizontal="center" vertical="center" textRotation="90" wrapText="1"/>
      <protection/>
    </xf>
    <xf numFmtId="0" fontId="16" fillId="42" borderId="39" xfId="237" applyFont="1" applyFill="1" applyBorder="1" applyAlignment="1" applyProtection="1">
      <alignment horizontal="center" vertical="center" textRotation="90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7" applyFont="1" applyFill="1" applyBorder="1" applyAlignment="1" applyProtection="1">
      <alignment horizontal="center" vertical="center" wrapText="1"/>
      <protection/>
    </xf>
    <xf numFmtId="0" fontId="16" fillId="42" borderId="13" xfId="237" applyFont="1" applyFill="1" applyBorder="1" applyAlignment="1" applyProtection="1">
      <alignment horizontal="center" vertical="center" wrapText="1"/>
      <protection/>
    </xf>
    <xf numFmtId="0" fontId="16" fillId="42" borderId="39" xfId="237" applyFont="1" applyFill="1" applyBorder="1" applyAlignment="1" applyProtection="1">
      <alignment horizontal="center" vertical="center" wrapText="1"/>
      <protection/>
    </xf>
    <xf numFmtId="0" fontId="16" fillId="0" borderId="0" xfId="241" applyFont="1" applyBorder="1" applyAlignment="1" applyProtection="1">
      <alignment horizontal="center" vertical="center"/>
      <protection/>
    </xf>
  </cellXfs>
  <cellStyles count="46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Currency 4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Milliers [0]_3A_NumeratorReport_Option1_040611" xfId="120"/>
    <cellStyle name="Milliers_3A_NumeratorReport_Option1_040611" xfId="121"/>
    <cellStyle name="Monétaire [0]_3A_NumeratorReport_Option1_040611" xfId="122"/>
    <cellStyle name="Monétaire_3A_NumeratorReport_Option1_040611" xfId="123"/>
    <cellStyle name="Neutral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7 2" xfId="138"/>
    <cellStyle name="Normal 18 2" xfId="139"/>
    <cellStyle name="Normal 2" xfId="140"/>
    <cellStyle name="Normal 2 10" xfId="141"/>
    <cellStyle name="Normal 2 2" xfId="142"/>
    <cellStyle name="Normal 2 2 2" xfId="143"/>
    <cellStyle name="Normal 2 3" xfId="144"/>
    <cellStyle name="Normal 2 3 2" xfId="145"/>
    <cellStyle name="Normal 2 4" xfId="146"/>
    <cellStyle name="Normal 2 4 2" xfId="147"/>
    <cellStyle name="Normal 2 5" xfId="148"/>
    <cellStyle name="Normal 2 5 2" xfId="149"/>
    <cellStyle name="Normal 2 6" xfId="150"/>
    <cellStyle name="Normal 2 6 2" xfId="151"/>
    <cellStyle name="Normal 2 7" xfId="152"/>
    <cellStyle name="Normal 2 7 2" xfId="153"/>
    <cellStyle name="Normal 2 8" xfId="154"/>
    <cellStyle name="Normal 2 8 2" xfId="155"/>
    <cellStyle name="Normal 2 9" xfId="156"/>
    <cellStyle name="Normal 2 9 2" xfId="157"/>
    <cellStyle name="Normal 3" xfId="158"/>
    <cellStyle name="Normal 3 10" xfId="159"/>
    <cellStyle name="Normal 3 2" xfId="160"/>
    <cellStyle name="Normal 3 2 2" xfId="161"/>
    <cellStyle name="Normal 3 3" xfId="162"/>
    <cellStyle name="Normal 3 3 2" xfId="163"/>
    <cellStyle name="Normal 3 4" xfId="164"/>
    <cellStyle name="Normal 3 4 2" xfId="165"/>
    <cellStyle name="Normal 3 5" xfId="166"/>
    <cellStyle name="Normal 3 5 2" xfId="167"/>
    <cellStyle name="Normal 3 6" xfId="168"/>
    <cellStyle name="Normal 3 6 2" xfId="169"/>
    <cellStyle name="Normal 3 7" xfId="170"/>
    <cellStyle name="Normal 3 7 2" xfId="171"/>
    <cellStyle name="Normal 3 8" xfId="172"/>
    <cellStyle name="Normal 3 8 2" xfId="173"/>
    <cellStyle name="Normal 3 9" xfId="174"/>
    <cellStyle name="Normal 3 9 2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5" xfId="185"/>
    <cellStyle name="Normal 5 2" xfId="186"/>
    <cellStyle name="Normal 5 2 2" xfId="187"/>
    <cellStyle name="Normal 5 3" xfId="188"/>
    <cellStyle name="Normal 5 3 2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5 8 2" xfId="199"/>
    <cellStyle name="Normal 5 9" xfId="200"/>
    <cellStyle name="Normal 6" xfId="201"/>
    <cellStyle name="Normal 6 2" xfId="202"/>
    <cellStyle name="Normal 6 2 2" xfId="203"/>
    <cellStyle name="Normal 6 3" xfId="204"/>
    <cellStyle name="Normal 6 3 2" xfId="205"/>
    <cellStyle name="Normal 6 4" xfId="206"/>
    <cellStyle name="Normal 6 4 2" xfId="207"/>
    <cellStyle name="Normal 6 5" xfId="208"/>
    <cellStyle name="Normal 6 5 2" xfId="209"/>
    <cellStyle name="Normal 6 6" xfId="210"/>
    <cellStyle name="Normal 6 6 2" xfId="211"/>
    <cellStyle name="Normal 6 7" xfId="212"/>
    <cellStyle name="Normal 6 7 2" xfId="213"/>
    <cellStyle name="Normal 6 8" xfId="214"/>
    <cellStyle name="Normal 6 8 2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7 5 2" xfId="225"/>
    <cellStyle name="Normal 7 6" xfId="226"/>
    <cellStyle name="Normal 7 6 2" xfId="227"/>
    <cellStyle name="Normal 7 7" xfId="228"/>
    <cellStyle name="Normal 7 7 2" xfId="229"/>
    <cellStyle name="Normal 7 8" xfId="230"/>
    <cellStyle name="Normal 7 8 2" xfId="231"/>
    <cellStyle name="Normal 7 9" xfId="232"/>
    <cellStyle name="Normal 8" xfId="233"/>
    <cellStyle name="Normal 8 2" xfId="234"/>
    <cellStyle name="Normal 9" xfId="235"/>
    <cellStyle name="Normal 9 2" xfId="236"/>
    <cellStyle name="Normal_13.02.07" xfId="237"/>
    <cellStyle name="Normal_El.7.2" xfId="238"/>
    <cellStyle name="Normal_Sheet1_Справка № 1 Търговски портфейл" xfId="239"/>
    <cellStyle name="Normal_Spravki_kod" xfId="240"/>
    <cellStyle name="Normal_Баланс" xfId="241"/>
    <cellStyle name="Normal_Отч.парич.поток" xfId="242"/>
    <cellStyle name="Normal_Отч.прих-разх" xfId="243"/>
    <cellStyle name="Normal_Отч.собств.кап." xfId="244"/>
    <cellStyle name="Normal_Справка № 1 Търговски портфейл" xfId="245"/>
    <cellStyle name="Normal_Финансов отчет" xfId="246"/>
    <cellStyle name="Note" xfId="247"/>
    <cellStyle name="Note 10" xfId="248"/>
    <cellStyle name="Note 10 2" xfId="249"/>
    <cellStyle name="Note 11" xfId="250"/>
    <cellStyle name="Note 11 2" xfId="251"/>
    <cellStyle name="Note 12" xfId="252"/>
    <cellStyle name="Note 12 2" xfId="253"/>
    <cellStyle name="Note 13" xfId="254"/>
    <cellStyle name="Note 13 2" xfId="255"/>
    <cellStyle name="Note 14" xfId="256"/>
    <cellStyle name="Note 14 2" xfId="257"/>
    <cellStyle name="Note 15" xfId="258"/>
    <cellStyle name="Note 15 2" xfId="259"/>
    <cellStyle name="Note 16 2" xfId="260"/>
    <cellStyle name="Note 17 2" xfId="261"/>
    <cellStyle name="Note 2" xfId="262"/>
    <cellStyle name="Note 2 10" xfId="263"/>
    <cellStyle name="Note 2 10 2" xfId="264"/>
    <cellStyle name="Note 2 11" xfId="265"/>
    <cellStyle name="Note 2 11 2" xfId="266"/>
    <cellStyle name="Note 2 12" xfId="267"/>
    <cellStyle name="Note 2 2" xfId="268"/>
    <cellStyle name="Note 2 2 2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2 6 2" xfId="277"/>
    <cellStyle name="Note 2 7" xfId="278"/>
    <cellStyle name="Note 2 7 2" xfId="279"/>
    <cellStyle name="Note 2 8" xfId="280"/>
    <cellStyle name="Note 2 8 2" xfId="281"/>
    <cellStyle name="Note 2 9" xfId="282"/>
    <cellStyle name="Note 2 9 2" xfId="283"/>
    <cellStyle name="Note 3" xfId="284"/>
    <cellStyle name="Note 3 2" xfId="285"/>
    <cellStyle name="Note 4" xfId="286"/>
    <cellStyle name="Note 4 10" xfId="287"/>
    <cellStyle name="Note 4 2" xfId="288"/>
    <cellStyle name="Note 4 2 2" xfId="289"/>
    <cellStyle name="Note 4 3" xfId="290"/>
    <cellStyle name="Note 4 3 2" xfId="291"/>
    <cellStyle name="Note 4 4" xfId="292"/>
    <cellStyle name="Note 4 4 2" xfId="293"/>
    <cellStyle name="Note 4 5" xfId="294"/>
    <cellStyle name="Note 4 5 2" xfId="295"/>
    <cellStyle name="Note 4 6" xfId="296"/>
    <cellStyle name="Note 4 6 2" xfId="297"/>
    <cellStyle name="Note 4 7" xfId="298"/>
    <cellStyle name="Note 4 7 2" xfId="299"/>
    <cellStyle name="Note 4 8" xfId="300"/>
    <cellStyle name="Note 4 8 2" xfId="301"/>
    <cellStyle name="Note 4 9" xfId="302"/>
    <cellStyle name="Note 4 9 2" xfId="303"/>
    <cellStyle name="Note 5" xfId="304"/>
    <cellStyle name="Note 5 10" xfId="305"/>
    <cellStyle name="Note 5 2" xfId="306"/>
    <cellStyle name="Note 5 2 2" xfId="307"/>
    <cellStyle name="Note 5 3" xfId="308"/>
    <cellStyle name="Note 5 3 2" xfId="309"/>
    <cellStyle name="Note 5 4" xfId="310"/>
    <cellStyle name="Note 5 4 2" xfId="311"/>
    <cellStyle name="Note 5 5" xfId="312"/>
    <cellStyle name="Note 5 5 2" xfId="313"/>
    <cellStyle name="Note 5 6" xfId="314"/>
    <cellStyle name="Note 5 6 2" xfId="315"/>
    <cellStyle name="Note 5 7" xfId="316"/>
    <cellStyle name="Note 5 7 2" xfId="317"/>
    <cellStyle name="Note 5 8" xfId="318"/>
    <cellStyle name="Note 5 8 2" xfId="319"/>
    <cellStyle name="Note 5 9" xfId="320"/>
    <cellStyle name="Note 5 9 2" xfId="321"/>
    <cellStyle name="Note 6" xfId="322"/>
    <cellStyle name="Note 6 2" xfId="323"/>
    <cellStyle name="Note 6 2 2" xfId="324"/>
    <cellStyle name="Note 6 3" xfId="325"/>
    <cellStyle name="Note 6 3 2" xfId="326"/>
    <cellStyle name="Note 6 4" xfId="327"/>
    <cellStyle name="Note 6 4 2" xfId="328"/>
    <cellStyle name="Note 6 5" xfId="329"/>
    <cellStyle name="Note 6 5 2" xfId="330"/>
    <cellStyle name="Note 6 6" xfId="331"/>
    <cellStyle name="Note 6 6 2" xfId="332"/>
    <cellStyle name="Note 6 7" xfId="333"/>
    <cellStyle name="Note 6 7 2" xfId="334"/>
    <cellStyle name="Note 6 8" xfId="335"/>
    <cellStyle name="Note 6 8 2" xfId="336"/>
    <cellStyle name="Note 6 9" xfId="337"/>
    <cellStyle name="Note 7" xfId="338"/>
    <cellStyle name="Note 7 2" xfId="339"/>
    <cellStyle name="Note 7 2 2" xfId="340"/>
    <cellStyle name="Note 7 3" xfId="341"/>
    <cellStyle name="Note 7 3 2" xfId="342"/>
    <cellStyle name="Note 7 4" xfId="343"/>
    <cellStyle name="Note 7 4 2" xfId="344"/>
    <cellStyle name="Note 7 5" xfId="345"/>
    <cellStyle name="Note 7 5 2" xfId="346"/>
    <cellStyle name="Note 7 6" xfId="347"/>
    <cellStyle name="Note 7 6 2" xfId="348"/>
    <cellStyle name="Note 7 7" xfId="349"/>
    <cellStyle name="Note 7 7 2" xfId="350"/>
    <cellStyle name="Note 7 8" xfId="351"/>
    <cellStyle name="Note 7 8 2" xfId="352"/>
    <cellStyle name="Note 7 9" xfId="353"/>
    <cellStyle name="Note 8" xfId="354"/>
    <cellStyle name="Note 8 2" xfId="355"/>
    <cellStyle name="Note 8 2 2" xfId="356"/>
    <cellStyle name="Note 8 3" xfId="357"/>
    <cellStyle name="Note 8 3 2" xfId="358"/>
    <cellStyle name="Note 8 4" xfId="359"/>
    <cellStyle name="Note 8 4 2" xfId="360"/>
    <cellStyle name="Note 8 5" xfId="361"/>
    <cellStyle name="Note 8 5 2" xfId="362"/>
    <cellStyle name="Note 8 6" xfId="363"/>
    <cellStyle name="Note 8 6 2" xfId="364"/>
    <cellStyle name="Note 8 7" xfId="365"/>
    <cellStyle name="Note 8 7 2" xfId="366"/>
    <cellStyle name="Note 8 8" xfId="367"/>
    <cellStyle name="Note 8 8 2" xfId="368"/>
    <cellStyle name="Note 8 9" xfId="369"/>
    <cellStyle name="Note 9" xfId="370"/>
    <cellStyle name="Note 9 2" xfId="371"/>
    <cellStyle name="Output" xfId="372"/>
    <cellStyle name="Percent" xfId="373"/>
    <cellStyle name="Percent 10" xfId="374"/>
    <cellStyle name="Percent 10 2" xfId="375"/>
    <cellStyle name="Percent 11" xfId="376"/>
    <cellStyle name="Percent 11 2" xfId="377"/>
    <cellStyle name="Percent 12" xfId="378"/>
    <cellStyle name="Percent 12 2" xfId="379"/>
    <cellStyle name="Percent 13" xfId="380"/>
    <cellStyle name="Percent 13 2" xfId="381"/>
    <cellStyle name="Percent 14" xfId="382"/>
    <cellStyle name="Percent 14 2" xfId="383"/>
    <cellStyle name="Percent 2" xfId="384"/>
    <cellStyle name="Percent 2 10" xfId="385"/>
    <cellStyle name="Percent 2 10 2" xfId="386"/>
    <cellStyle name="Percent 2 11" xfId="387"/>
    <cellStyle name="Percent 2 11 2" xfId="388"/>
    <cellStyle name="Percent 2 2" xfId="389"/>
    <cellStyle name="Percent 2 2 2" xfId="390"/>
    <cellStyle name="Percent 2 3" xfId="391"/>
    <cellStyle name="Percent 2 3 2" xfId="392"/>
    <cellStyle name="Percent 2 4" xfId="393"/>
    <cellStyle name="Percent 2 4 2" xfId="394"/>
    <cellStyle name="Percent 2 5" xfId="395"/>
    <cellStyle name="Percent 2 5 2" xfId="396"/>
    <cellStyle name="Percent 2 6" xfId="397"/>
    <cellStyle name="Percent 2 6 2" xfId="398"/>
    <cellStyle name="Percent 2 7" xfId="399"/>
    <cellStyle name="Percent 2 7 2" xfId="400"/>
    <cellStyle name="Percent 2 8" xfId="401"/>
    <cellStyle name="Percent 2 8 2" xfId="402"/>
    <cellStyle name="Percent 2 9" xfId="403"/>
    <cellStyle name="Percent 2 9 2" xfId="404"/>
    <cellStyle name="Percent 3" xfId="405"/>
    <cellStyle name="Percent 3 2" xfId="406"/>
    <cellStyle name="Percent 4" xfId="407"/>
    <cellStyle name="Percent 4 10" xfId="408"/>
    <cellStyle name="Percent 4 2" xfId="409"/>
    <cellStyle name="Percent 4 2 2" xfId="410"/>
    <cellStyle name="Percent 4 3" xfId="411"/>
    <cellStyle name="Percent 4 3 2" xfId="412"/>
    <cellStyle name="Percent 4 4" xfId="413"/>
    <cellStyle name="Percent 4 4 2" xfId="414"/>
    <cellStyle name="Percent 4 5" xfId="415"/>
    <cellStyle name="Percent 4 5 2" xfId="416"/>
    <cellStyle name="Percent 4 6" xfId="417"/>
    <cellStyle name="Percent 4 6 2" xfId="418"/>
    <cellStyle name="Percent 4 7" xfId="419"/>
    <cellStyle name="Percent 4 7 2" xfId="420"/>
    <cellStyle name="Percent 4 8" xfId="421"/>
    <cellStyle name="Percent 4 8 2" xfId="422"/>
    <cellStyle name="Percent 4 9" xfId="423"/>
    <cellStyle name="Percent 4 9 2" xfId="424"/>
    <cellStyle name="Percent 5" xfId="425"/>
    <cellStyle name="Percent 5 2" xfId="426"/>
    <cellStyle name="Percent 5 2 2" xfId="427"/>
    <cellStyle name="Percent 5 3" xfId="428"/>
    <cellStyle name="Percent 5 3 2" xfId="429"/>
    <cellStyle name="Percent 5 4" xfId="430"/>
    <cellStyle name="Percent 5 4 2" xfId="431"/>
    <cellStyle name="Percent 5 5" xfId="432"/>
    <cellStyle name="Percent 5 5 2" xfId="433"/>
    <cellStyle name="Percent 5 6" xfId="434"/>
    <cellStyle name="Percent 5 6 2" xfId="435"/>
    <cellStyle name="Percent 5 7" xfId="436"/>
    <cellStyle name="Percent 5 7 2" xfId="437"/>
    <cellStyle name="Percent 5 8" xfId="438"/>
    <cellStyle name="Percent 5 8 2" xfId="439"/>
    <cellStyle name="Percent 5 9" xfId="440"/>
    <cellStyle name="Percent 6" xfId="441"/>
    <cellStyle name="Percent 6 2" xfId="442"/>
    <cellStyle name="Percent 6 2 2" xfId="443"/>
    <cellStyle name="Percent 6 3" xfId="444"/>
    <cellStyle name="Percent 6 3 2" xfId="445"/>
    <cellStyle name="Percent 6 4" xfId="446"/>
    <cellStyle name="Percent 6 4 2" xfId="447"/>
    <cellStyle name="Percent 6 5" xfId="448"/>
    <cellStyle name="Percent 6 5 2" xfId="449"/>
    <cellStyle name="Percent 6 6" xfId="450"/>
    <cellStyle name="Percent 6 6 2" xfId="451"/>
    <cellStyle name="Percent 6 7" xfId="452"/>
    <cellStyle name="Percent 6 7 2" xfId="453"/>
    <cellStyle name="Percent 6 8" xfId="454"/>
    <cellStyle name="Percent 6 8 2" xfId="455"/>
    <cellStyle name="Percent 6 9" xfId="456"/>
    <cellStyle name="Percent 7" xfId="457"/>
    <cellStyle name="Percent 7 2" xfId="458"/>
    <cellStyle name="Percent 7 2 2" xfId="459"/>
    <cellStyle name="Percent 7 3" xfId="460"/>
    <cellStyle name="Percent 7 3 2" xfId="461"/>
    <cellStyle name="Percent 7 4" xfId="462"/>
    <cellStyle name="Percent 7 4 2" xfId="463"/>
    <cellStyle name="Percent 7 5" xfId="464"/>
    <cellStyle name="Percent 7 5 2" xfId="465"/>
    <cellStyle name="Percent 7 6" xfId="466"/>
    <cellStyle name="Percent 7 6 2" xfId="467"/>
    <cellStyle name="Percent 7 7" xfId="468"/>
    <cellStyle name="Percent 7 7 2" xfId="469"/>
    <cellStyle name="Percent 7 8" xfId="470"/>
    <cellStyle name="Percent 7 8 2" xfId="471"/>
    <cellStyle name="Percent 7 9" xfId="472"/>
    <cellStyle name="Percent 8" xfId="473"/>
    <cellStyle name="Percent 8 2" xfId="474"/>
    <cellStyle name="Percent 9" xfId="475"/>
    <cellStyle name="Percent 9 2" xfId="476"/>
    <cellStyle name="Title" xfId="477"/>
    <cellStyle name="Total" xfId="478"/>
    <cellStyle name="Warning Text" xfId="47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6" t="s">
        <v>1472</v>
      </c>
      <c r="C2" s="666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6" t="str">
        <f>CONCATENATE("на ",UPPER(dfName))</f>
        <v>на EXPAT SERBIA BELEX15 UCITS ETF</v>
      </c>
      <c r="C3" s="666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6" t="str">
        <f>CONCATENATE("към ",TEXT(EndDate,"dd.mm.yyyy")," г.")</f>
        <v>към 31.12.2019 г.</v>
      </c>
      <c r="C4" s="666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701" t="s">
        <v>948</v>
      </c>
      <c r="B2" s="701"/>
      <c r="C2" s="701"/>
      <c r="D2" s="701"/>
      <c r="E2" s="701"/>
      <c r="F2" s="701"/>
      <c r="G2" s="66"/>
      <c r="H2" s="66"/>
      <c r="I2" s="66"/>
      <c r="J2" s="41"/>
      <c r="K2" s="65"/>
      <c r="L2" s="65"/>
    </row>
    <row r="3" spans="1:12" s="61" customFormat="1" ht="15.75">
      <c r="A3" s="703" t="str">
        <f>CONCATENATE("на ",UPPER(dfName))</f>
        <v>на EXPAT SERBIA BELEX15 UCITS ETF</v>
      </c>
      <c r="B3" s="703"/>
      <c r="C3" s="703"/>
      <c r="D3" s="703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3" t="str">
        <f>CONCATENATE("към ",TEXT(EndDate,"dd.mm.yyyy")," г.")</f>
        <v>към 31.12.2019 г.</v>
      </c>
      <c r="B4" s="703"/>
      <c r="C4" s="703"/>
      <c r="D4" s="703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702" t="s">
        <v>979</v>
      </c>
      <c r="D116" s="702"/>
      <c r="E116" s="702"/>
      <c r="F116" s="702"/>
      <c r="G116" s="702"/>
    </row>
    <row r="117" spans="3:7" s="546" customFormat="1" ht="15.75">
      <c r="C117" s="702"/>
      <c r="D117" s="702"/>
      <c r="E117" s="702"/>
      <c r="F117" s="702"/>
      <c r="G117" s="702"/>
    </row>
    <row r="118" spans="3:7" s="546" customFormat="1" ht="15.75">
      <c r="C118" s="702"/>
      <c r="D118" s="702"/>
      <c r="E118" s="702"/>
      <c r="F118" s="702"/>
      <c r="G118" s="702"/>
    </row>
    <row r="119" spans="3:7" s="546" customFormat="1" ht="15.75">
      <c r="C119" s="702"/>
      <c r="D119" s="702"/>
      <c r="E119" s="702"/>
      <c r="F119" s="702"/>
      <c r="G119" s="702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701" t="s">
        <v>1345</v>
      </c>
      <c r="B2" s="701"/>
      <c r="C2" s="701"/>
      <c r="D2" s="701"/>
      <c r="E2" s="701"/>
      <c r="F2" s="305"/>
      <c r="G2" s="66"/>
      <c r="H2" s="66"/>
      <c r="I2" s="66"/>
      <c r="J2" s="41"/>
      <c r="K2" s="65"/>
      <c r="L2" s="65"/>
    </row>
    <row r="3" spans="1:12" s="61" customFormat="1" ht="15.75">
      <c r="A3" s="666" t="str">
        <f>CONCATENATE("на ",UPPER(dfName))</f>
        <v>на EXPAT SERBIA BELEX15 UCITS ETF</v>
      </c>
      <c r="B3" s="666"/>
      <c r="C3" s="666"/>
      <c r="D3" s="666"/>
      <c r="E3" s="666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4" t="str">
        <f>CONCATENATE("към ",TEXT(EndDate,"dd.mm.yyyy")," г.")</f>
        <v>към 31.12.2019 г.</v>
      </c>
      <c r="B4" s="704"/>
      <c r="C4" s="704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5" t="s">
        <v>257</v>
      </c>
      <c r="B8" s="707" t="s">
        <v>259</v>
      </c>
      <c r="C8" s="274"/>
      <c r="D8" s="709" t="s">
        <v>953</v>
      </c>
      <c r="E8" s="707" t="s">
        <v>980</v>
      </c>
    </row>
    <row r="9" spans="1:5" s="546" customFormat="1" ht="108.75" customHeight="1">
      <c r="A9" s="706"/>
      <c r="B9" s="708"/>
      <c r="C9" s="281" t="s">
        <v>952</v>
      </c>
      <c r="D9" s="710"/>
      <c r="E9" s="711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7">
      <selection activeCell="C21" sqref="C2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12" t="s">
        <v>1418</v>
      </c>
      <c r="B2" s="712"/>
      <c r="C2" s="712"/>
      <c r="D2" s="712"/>
      <c r="E2" s="712"/>
      <c r="F2" s="712"/>
      <c r="G2" s="712"/>
      <c r="H2" s="712"/>
    </row>
    <row r="3" spans="1:8" ht="15" customHeight="1">
      <c r="A3" s="666" t="str">
        <f>CONCATENATE("на ",UPPER(dfName))</f>
        <v>на EXPAT SERBIA BELEX15 UCITS ETF</v>
      </c>
      <c r="B3" s="666"/>
      <c r="C3" s="666"/>
      <c r="D3" s="666"/>
      <c r="E3" s="666"/>
      <c r="F3" s="666"/>
      <c r="G3" s="666"/>
      <c r="H3" s="666"/>
    </row>
    <row r="4" spans="1:8" ht="15.75">
      <c r="A4" s="667" t="str">
        <f>"за периода "&amp;TEXT(StartDate,"dd.mm.yyyy")&amp;" - "&amp;TEXT(EndDate,"dd.mm.yyyy")</f>
        <v>за периода 01.01.2019 - 31.12.2019</v>
      </c>
      <c r="B4" s="667"/>
      <c r="C4" s="667"/>
      <c r="D4" s="667"/>
      <c r="E4" s="667"/>
      <c r="F4" s="667"/>
      <c r="G4" s="667"/>
      <c r="H4" s="667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43842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77.25">
      <c r="A11" s="589">
        <v>1</v>
      </c>
      <c r="B11" s="648" t="s">
        <v>1510</v>
      </c>
      <c r="C11" s="651" t="s">
        <v>1512</v>
      </c>
      <c r="D11" s="652" t="s">
        <v>1511</v>
      </c>
      <c r="E11" s="603">
        <v>43315</v>
      </c>
      <c r="F11" s="603">
        <v>43322</v>
      </c>
      <c r="G11" s="603">
        <v>43499</v>
      </c>
      <c r="H11" s="603">
        <v>43494</v>
      </c>
    </row>
    <row r="12" spans="1:8" ht="77.25">
      <c r="A12" s="650">
        <v>2</v>
      </c>
      <c r="B12" s="648" t="s">
        <v>1510</v>
      </c>
      <c r="C12" s="651" t="s">
        <v>1514</v>
      </c>
      <c r="D12" s="652" t="s">
        <v>1511</v>
      </c>
      <c r="E12" s="603">
        <v>43441</v>
      </c>
      <c r="F12" s="603">
        <v>43813</v>
      </c>
      <c r="G12" s="603">
        <v>43623</v>
      </c>
      <c r="H12" s="603">
        <v>43475</v>
      </c>
    </row>
    <row r="13" spans="1:8" ht="77.25">
      <c r="A13" s="589">
        <v>3</v>
      </c>
      <c r="B13" s="648" t="s">
        <v>1510</v>
      </c>
      <c r="C13" s="649" t="s">
        <v>1513</v>
      </c>
      <c r="D13" s="652" t="s">
        <v>1511</v>
      </c>
      <c r="E13" s="603">
        <v>43475</v>
      </c>
      <c r="F13" s="603">
        <v>43482</v>
      </c>
      <c r="G13" s="603">
        <v>43656</v>
      </c>
      <c r="H13" s="603">
        <v>43613</v>
      </c>
    </row>
    <row r="14" spans="1:8" ht="77.25">
      <c r="A14" s="589">
        <v>4</v>
      </c>
      <c r="B14" s="648" t="s">
        <v>1510</v>
      </c>
      <c r="C14" s="651" t="s">
        <v>1512</v>
      </c>
      <c r="D14" s="652" t="s">
        <v>1511</v>
      </c>
      <c r="E14" s="603">
        <v>43496</v>
      </c>
      <c r="F14" s="603">
        <v>43503</v>
      </c>
      <c r="G14" s="603">
        <v>43677</v>
      </c>
      <c r="H14" s="603">
        <v>43677</v>
      </c>
    </row>
    <row r="15" spans="1:8" ht="15.75">
      <c r="A15" s="650"/>
      <c r="B15" s="586"/>
      <c r="C15" s="586"/>
      <c r="D15" s="586"/>
      <c r="E15" s="603"/>
      <c r="F15" s="603"/>
      <c r="G15" s="603"/>
      <c r="H15" s="603"/>
    </row>
    <row r="16" spans="1:8" ht="15.75">
      <c r="A16" s="650"/>
      <c r="B16" s="586"/>
      <c r="C16" s="586"/>
      <c r="D16" s="586"/>
      <c r="E16" s="603"/>
      <c r="F16" s="603"/>
      <c r="G16" s="603"/>
      <c r="H16" s="603"/>
    </row>
    <row r="17" spans="1:8" ht="15.75">
      <c r="A17" s="650"/>
      <c r="B17" s="586"/>
      <c r="C17" s="586"/>
      <c r="D17" s="586"/>
      <c r="E17" s="603"/>
      <c r="F17" s="603"/>
      <c r="G17" s="603"/>
      <c r="H17" s="603"/>
    </row>
    <row r="18" spans="1:8" ht="15.75">
      <c r="A18" s="650"/>
      <c r="B18" s="586"/>
      <c r="C18" s="586"/>
      <c r="D18" s="586"/>
      <c r="E18" s="603"/>
      <c r="F18" s="603"/>
      <c r="G18" s="603"/>
      <c r="H18" s="603"/>
    </row>
    <row r="19" spans="1:8" ht="15.75">
      <c r="A19" s="650"/>
      <c r="B19" s="586"/>
      <c r="C19" s="586"/>
      <c r="D19" s="586"/>
      <c r="E19" s="603"/>
      <c r="F19" s="603"/>
      <c r="G19" s="603"/>
      <c r="H19" s="603"/>
    </row>
    <row r="20" spans="1:8" ht="15.75">
      <c r="A20" s="650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7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SERBIA BELEX15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270572</v>
      </c>
      <c r="E11" s="349">
        <f>'1-SB'!D47</f>
        <v>141377</v>
      </c>
      <c r="F11" s="347"/>
    </row>
    <row r="12" spans="2:6" ht="15.75">
      <c r="B12" s="343"/>
      <c r="C12" s="343" t="s">
        <v>1353</v>
      </c>
      <c r="D12" s="348">
        <f>'1-SB'!G47</f>
        <v>270572</v>
      </c>
      <c r="E12" s="349">
        <f>'1-SB'!H47</f>
        <v>141377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159872</v>
      </c>
      <c r="E19" s="348">
        <f>'1-SB'!C25</f>
        <v>159872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159872</v>
      </c>
      <c r="E20" s="358">
        <f>'1-SB'!C22</f>
        <v>159872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273816</v>
      </c>
      <c r="E26" s="362">
        <f>'1-SB'!G11</f>
        <v>273816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-4291</v>
      </c>
      <c r="E27" s="362">
        <f>'1-SB'!G16</f>
        <v>-4291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15759</v>
      </c>
      <c r="E28" s="362">
        <f>'1-SB'!G19+'1-SB'!G21</f>
        <v>15759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-15215</v>
      </c>
      <c r="E29" s="362">
        <f>'1-SB'!G20+'1-SB'!G22</f>
        <v>-15215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270069</v>
      </c>
      <c r="E30" s="364">
        <f>'1-SB'!G24</f>
        <v>270069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503</v>
      </c>
      <c r="E44" s="358">
        <f>'1-SB'!G40</f>
        <v>503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110700</v>
      </c>
      <c r="E47" s="358">
        <f>'1-SB'!C16+'1-SB'!C37</f>
        <v>110700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Serbia BELEX15 UCITS ETF</v>
      </c>
      <c r="B3" s="388" t="str">
        <f aca="true" t="shared" si="1" ref="B3:B34">dfRG</f>
        <v>04029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Serbia BELEX15 UCITS ETF</v>
      </c>
      <c r="B4" s="388" t="str">
        <f t="shared" si="1"/>
        <v>04029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Serbia BELEX15 UCITS ETF</v>
      </c>
      <c r="B5" s="388" t="str">
        <f t="shared" si="1"/>
        <v>04029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Serbia BELEX15 UCITS ETF</v>
      </c>
      <c r="B6" s="388" t="str">
        <f t="shared" si="1"/>
        <v>04029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Serbia BELEX15 UCITS ETF</v>
      </c>
      <c r="B7" s="388" t="str">
        <f t="shared" si="1"/>
        <v>04029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Serbia BELEX15 UCITS ETF</v>
      </c>
      <c r="B8" s="388" t="str">
        <f t="shared" si="1"/>
        <v>04029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Serbia BELEX15 UCITS ETF</v>
      </c>
      <c r="B9" s="388" t="str">
        <f t="shared" si="1"/>
        <v>04029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Serbia BELEX15 UCITS ETF</v>
      </c>
      <c r="B10" s="388" t="str">
        <f t="shared" si="1"/>
        <v>04029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Serbia BELEX15 UCITS ETF</v>
      </c>
      <c r="B11" s="388" t="str">
        <f t="shared" si="1"/>
        <v>04029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Serbia BELEX15 UCITS ETF</v>
      </c>
      <c r="B12" s="388" t="str">
        <f t="shared" si="1"/>
        <v>04029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Serbia BELEX15 UCITS ETF</v>
      </c>
      <c r="B13" s="388" t="str">
        <f t="shared" si="1"/>
        <v>04029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Serbia BELEX15 UCITS ETF</v>
      </c>
      <c r="B14" s="388" t="str">
        <f t="shared" si="1"/>
        <v>04029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Serbia BELEX15 UCITS ETF</v>
      </c>
      <c r="B15" s="388" t="str">
        <f t="shared" si="1"/>
        <v>04029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159872</v>
      </c>
    </row>
    <row r="16" spans="1:7" ht="15.75">
      <c r="A16" s="387" t="str">
        <f t="shared" si="0"/>
        <v>Expat Serbia BELEX15 UCITS ETF</v>
      </c>
      <c r="B16" s="388" t="str">
        <f t="shared" si="1"/>
        <v>04029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Serbia BELEX15 UCITS ETF</v>
      </c>
      <c r="B17" s="388" t="str">
        <f t="shared" si="1"/>
        <v>04029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Serbia BELEX15 UCITS ETF</v>
      </c>
      <c r="B18" s="388" t="str">
        <f t="shared" si="1"/>
        <v>04029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159872</v>
      </c>
    </row>
    <row r="19" spans="1:7" ht="15.75">
      <c r="A19" s="387" t="str">
        <f t="shared" si="0"/>
        <v>Expat Serbia BELEX15 UCITS ETF</v>
      </c>
      <c r="B19" s="388" t="str">
        <f t="shared" si="1"/>
        <v>04029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Serbia BELEX15 UCITS ETF</v>
      </c>
      <c r="B20" s="388" t="str">
        <f t="shared" si="1"/>
        <v>04029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110700</v>
      </c>
    </row>
    <row r="21" spans="1:7" ht="15.75">
      <c r="A21" s="387" t="str">
        <f t="shared" si="0"/>
        <v>Expat Serbia BELEX15 UCITS ETF</v>
      </c>
      <c r="B21" s="388" t="str">
        <f t="shared" si="1"/>
        <v>04029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110700</v>
      </c>
    </row>
    <row r="22" spans="1:7" ht="15.75">
      <c r="A22" s="387" t="str">
        <f t="shared" si="0"/>
        <v>Expat Serbia BELEX15 UCITS ETF</v>
      </c>
      <c r="B22" s="388" t="str">
        <f t="shared" si="1"/>
        <v>04029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Serbia BELEX15 UCITS ETF</v>
      </c>
      <c r="B23" s="388" t="str">
        <f t="shared" si="1"/>
        <v>04029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Serbia BELEX15 UCITS ETF</v>
      </c>
      <c r="B24" s="388" t="str">
        <f t="shared" si="1"/>
        <v>04029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Serbia BELEX15 UCITS ETF</v>
      </c>
      <c r="B25" s="388" t="str">
        <f t="shared" si="1"/>
        <v>04029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Serbia BELEX15 UCITS ETF</v>
      </c>
      <c r="B26" s="388" t="str">
        <f t="shared" si="1"/>
        <v>04029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Serbia BELEX15 UCITS ETF</v>
      </c>
      <c r="B27" s="388" t="str">
        <f t="shared" si="1"/>
        <v>04029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Serbia BELEX15 UCITS ETF</v>
      </c>
      <c r="B28" s="388" t="str">
        <f t="shared" si="1"/>
        <v>04029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Serbia BELEX15 UCITS ETF</v>
      </c>
      <c r="B29" s="388" t="str">
        <f t="shared" si="1"/>
        <v>04029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Serbia BELEX15 UCITS ETF</v>
      </c>
      <c r="B30" s="388" t="str">
        <f t="shared" si="1"/>
        <v>04029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110700</v>
      </c>
    </row>
    <row r="31" spans="1:7" ht="15.75">
      <c r="A31" s="387" t="str">
        <f t="shared" si="0"/>
        <v>Expat Serbia BELEX15 UCITS ETF</v>
      </c>
      <c r="B31" s="388" t="str">
        <f t="shared" si="1"/>
        <v>04029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Serbia BELEX15 UCITS ETF</v>
      </c>
      <c r="B32" s="388" t="str">
        <f t="shared" si="1"/>
        <v>04029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Serbia BELEX15 UCITS ETF</v>
      </c>
      <c r="B33" s="388" t="str">
        <f t="shared" si="1"/>
        <v>04029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Serbia BELEX15 UCITS ETF</v>
      </c>
      <c r="B34" s="388" t="str">
        <f t="shared" si="1"/>
        <v>04029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Serbia BELEX15 UCITS ETF</v>
      </c>
      <c r="B35" s="388" t="str">
        <f aca="true" t="shared" si="4" ref="B35:B58">dfRG</f>
        <v>04029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Serbia BELEX15 UCITS ETF</v>
      </c>
      <c r="B36" s="388" t="str">
        <f t="shared" si="4"/>
        <v>04029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Serbia BELEX15 UCITS ETF</v>
      </c>
      <c r="B37" s="388" t="str">
        <f t="shared" si="4"/>
        <v>04029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Serbia BELEX15 UCITS ETF</v>
      </c>
      <c r="B38" s="388" t="str">
        <f t="shared" si="4"/>
        <v>04029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270572</v>
      </c>
    </row>
    <row r="39" spans="1:7" ht="15.75">
      <c r="A39" s="387" t="str">
        <f t="shared" si="3"/>
        <v>Expat Serbia BELEX15 UCITS ETF</v>
      </c>
      <c r="B39" s="388" t="str">
        <f t="shared" si="4"/>
        <v>04029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270572</v>
      </c>
    </row>
    <row r="40" spans="1:7" ht="15.75">
      <c r="A40" s="406" t="str">
        <f t="shared" si="3"/>
        <v>Expat Serbia BELEX15 UCITS ETF</v>
      </c>
      <c r="B40" s="407" t="str">
        <f t="shared" si="4"/>
        <v>04029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Serbia BELEX15 UCITS ETF</v>
      </c>
      <c r="B41" s="407" t="str">
        <f t="shared" si="4"/>
        <v>04029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273816</v>
      </c>
    </row>
    <row r="42" spans="1:7" ht="15.75">
      <c r="A42" s="406" t="str">
        <f t="shared" si="3"/>
        <v>Expat Serbia BELEX15 UCITS ETF</v>
      </c>
      <c r="B42" s="407" t="str">
        <f t="shared" si="4"/>
        <v>04029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Serbia BELEX15 UCITS ETF</v>
      </c>
      <c r="B43" s="407" t="str">
        <f t="shared" si="4"/>
        <v>04029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-4291</v>
      </c>
    </row>
    <row r="44" spans="1:7" ht="15.75">
      <c r="A44" s="406" t="str">
        <f t="shared" si="3"/>
        <v>Expat Serbia BELEX15 UCITS ETF</v>
      </c>
      <c r="B44" s="407" t="str">
        <f t="shared" si="4"/>
        <v>04029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Serbia BELEX15 UCITS ETF</v>
      </c>
      <c r="B45" s="407" t="str">
        <f t="shared" si="4"/>
        <v>04029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Serbia BELEX15 UCITS ETF</v>
      </c>
      <c r="B46" s="407" t="str">
        <f t="shared" si="4"/>
        <v>04029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-4291</v>
      </c>
    </row>
    <row r="47" spans="1:7" ht="15.75">
      <c r="A47" s="406" t="str">
        <f t="shared" si="3"/>
        <v>Expat Serbia BELEX15 UCITS ETF</v>
      </c>
      <c r="B47" s="407" t="str">
        <f t="shared" si="4"/>
        <v>04029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Serbia BELEX15 UCITS ETF</v>
      </c>
      <c r="B48" s="407" t="str">
        <f t="shared" si="4"/>
        <v>04029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-15215</v>
      </c>
    </row>
    <row r="49" spans="1:7" ht="15.75">
      <c r="A49" s="406" t="str">
        <f t="shared" si="3"/>
        <v>Expat Serbia BELEX15 UCITS ETF</v>
      </c>
      <c r="B49" s="407" t="str">
        <f t="shared" si="4"/>
        <v>04029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Serbia BELEX15 UCITS ETF</v>
      </c>
      <c r="B50" s="407" t="str">
        <f t="shared" si="4"/>
        <v>04029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-15215</v>
      </c>
    </row>
    <row r="51" spans="1:7" ht="15.75">
      <c r="A51" s="406" t="str">
        <f t="shared" si="3"/>
        <v>Expat Serbia BELEX15 UCITS ETF</v>
      </c>
      <c r="B51" s="407" t="str">
        <f t="shared" si="4"/>
        <v>04029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15759</v>
      </c>
    </row>
    <row r="52" spans="1:7" ht="15.75">
      <c r="A52" s="406" t="str">
        <f t="shared" si="3"/>
        <v>Expat Serbia BELEX15 UCITS ETF</v>
      </c>
      <c r="B52" s="407" t="str">
        <f t="shared" si="4"/>
        <v>04029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Serbia BELEX15 UCITS ETF</v>
      </c>
      <c r="B53" s="407" t="str">
        <f t="shared" si="4"/>
        <v>04029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544</v>
      </c>
    </row>
    <row r="54" spans="1:7" ht="15.75">
      <c r="A54" s="406" t="str">
        <f t="shared" si="3"/>
        <v>Expat Serbia BELEX15 UCITS ETF</v>
      </c>
      <c r="B54" s="407" t="str">
        <f t="shared" si="4"/>
        <v>04029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270069</v>
      </c>
    </row>
    <row r="55" spans="1:7" ht="15.75">
      <c r="A55" s="406" t="str">
        <f t="shared" si="3"/>
        <v>Expat Serbia BELEX15 UCITS ETF</v>
      </c>
      <c r="B55" s="407" t="str">
        <f t="shared" si="4"/>
        <v>04029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Serbia BELEX15 UCITS ETF</v>
      </c>
      <c r="B56" s="407" t="str">
        <f t="shared" si="4"/>
        <v>04029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Serbia BELEX15 UCITS ETF</v>
      </c>
      <c r="B57" s="407" t="str">
        <f t="shared" si="4"/>
        <v>04029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503</v>
      </c>
    </row>
    <row r="58" spans="1:7" ht="15.75">
      <c r="A58" s="406" t="str">
        <f t="shared" si="3"/>
        <v>Expat Serbia BELEX15 UCITS ETF</v>
      </c>
      <c r="B58" s="407" t="str">
        <f t="shared" si="4"/>
        <v>04029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246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257</v>
      </c>
    </row>
    <row r="60" spans="1:7" ht="15.75">
      <c r="A60" s="406" t="str">
        <f aca="true" t="shared" si="6" ref="A60:A81">dfName</f>
        <v>Expat Serbia BELEX15 UCITS ETF</v>
      </c>
      <c r="B60" s="407" t="str">
        <f aca="true" t="shared" si="7" ref="B60:B81">dfRG</f>
        <v>04029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Serbia BELEX15 UCITS ETF</v>
      </c>
      <c r="B61" s="407" t="str">
        <f t="shared" si="7"/>
        <v>04029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Serbia BELEX15 UCITS ETF</v>
      </c>
      <c r="B62" s="407" t="str">
        <f t="shared" si="7"/>
        <v>04029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Serbia BELEX15 UCITS ETF</v>
      </c>
      <c r="B63" s="407" t="str">
        <f t="shared" si="7"/>
        <v>04029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Serbia BELEX15 UCITS ETF</v>
      </c>
      <c r="B64" s="407" t="str">
        <f t="shared" si="7"/>
        <v>04029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Serbia BELEX15 UCITS ETF</v>
      </c>
      <c r="B65" s="407" t="str">
        <f t="shared" si="7"/>
        <v>04029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Serbia BELEX15 UCITS ETF</v>
      </c>
      <c r="B66" s="407" t="str">
        <f t="shared" si="7"/>
        <v>04029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Serbia BELEX15 UCITS ETF</v>
      </c>
      <c r="B67" s="407" t="str">
        <f t="shared" si="7"/>
        <v>04029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Serbia BELEX15 UCITS ETF</v>
      </c>
      <c r="B68" s="407" t="str">
        <f t="shared" si="7"/>
        <v>04029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Serbia BELEX15 UCITS ETF</v>
      </c>
      <c r="B69" s="407" t="str">
        <f t="shared" si="7"/>
        <v>04029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503</v>
      </c>
    </row>
    <row r="70" spans="1:7" ht="15.75">
      <c r="A70" s="406" t="str">
        <f t="shared" si="6"/>
        <v>Expat Serbia BELEX15 UCITS ETF</v>
      </c>
      <c r="B70" s="407" t="str">
        <f t="shared" si="7"/>
        <v>04029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270572</v>
      </c>
    </row>
    <row r="71" spans="1:7" ht="15.75">
      <c r="A71" s="424" t="str">
        <f t="shared" si="6"/>
        <v>Expat Serbia BELEX15 UCITS ETF</v>
      </c>
      <c r="B71" s="425" t="str">
        <f t="shared" si="7"/>
        <v>04029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Serbia BELEX15 UCITS ETF</v>
      </c>
      <c r="B72" s="425" t="str">
        <f t="shared" si="7"/>
        <v>04029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Serbia BELEX15 UCITS ETF</v>
      </c>
      <c r="B73" s="425" t="str">
        <f t="shared" si="7"/>
        <v>04029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Serbia BELEX15 UCITS ETF</v>
      </c>
      <c r="B74" s="425" t="str">
        <f t="shared" si="7"/>
        <v>04029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51</v>
      </c>
    </row>
    <row r="75" spans="1:7" ht="31.5">
      <c r="A75" s="424" t="str">
        <f t="shared" si="6"/>
        <v>Expat Serbia BELEX15 UCITS ETF</v>
      </c>
      <c r="B75" s="425" t="str">
        <f t="shared" si="7"/>
        <v>04029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Serbia BELEX15 UCITS ETF</v>
      </c>
      <c r="B76" s="425" t="str">
        <f t="shared" si="7"/>
        <v>04029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2800</v>
      </c>
    </row>
    <row r="77" spans="1:7" ht="15.75">
      <c r="A77" s="424" t="str">
        <f t="shared" si="6"/>
        <v>Expat Serbia BELEX15 UCITS ETF</v>
      </c>
      <c r="B77" s="425" t="str">
        <f t="shared" si="7"/>
        <v>04029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5321</v>
      </c>
    </row>
    <row r="78" spans="1:7" ht="15.75">
      <c r="A78" s="424" t="str">
        <f t="shared" si="6"/>
        <v>Expat Serbia BELEX15 UCITS ETF</v>
      </c>
      <c r="B78" s="425" t="str">
        <f t="shared" si="7"/>
        <v>04029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8172</v>
      </c>
    </row>
    <row r="79" spans="1:7" ht="15.75">
      <c r="A79" s="424" t="str">
        <f t="shared" si="6"/>
        <v>Expat Serbia BELEX15 UCITS ETF</v>
      </c>
      <c r="B79" s="425" t="str">
        <f t="shared" si="7"/>
        <v>04029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Serbia BELEX15 UCITS ETF</v>
      </c>
      <c r="B80" s="425" t="str">
        <f t="shared" si="7"/>
        <v>04029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Serbia BELEX15 UCITS ETF</v>
      </c>
      <c r="B81" s="425" t="str">
        <f t="shared" si="7"/>
        <v>04029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4096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Serbia BELEX15 UCITS ETF</v>
      </c>
      <c r="B83" s="425" t="str">
        <f aca="true" t="shared" si="10" ref="B83:B109">dfRG</f>
        <v>04029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Serbia BELEX15 UCITS ETF</v>
      </c>
      <c r="B84" s="425" t="str">
        <f t="shared" si="10"/>
        <v>04029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Serbia BELEX15 UCITS ETF</v>
      </c>
      <c r="B85" s="425" t="str">
        <f t="shared" si="10"/>
        <v>04029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4096</v>
      </c>
    </row>
    <row r="86" spans="1:7" ht="15.75">
      <c r="A86" s="424" t="str">
        <f t="shared" si="9"/>
        <v>Expat Serbia BELEX15 UCITS ETF</v>
      </c>
      <c r="B86" s="425" t="str">
        <f t="shared" si="10"/>
        <v>04029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12268</v>
      </c>
    </row>
    <row r="87" spans="1:7" ht="15.75">
      <c r="A87" s="424" t="str">
        <f t="shared" si="9"/>
        <v>Expat Serbia BELEX15 UCITS ETF</v>
      </c>
      <c r="B87" s="425" t="str">
        <f t="shared" si="10"/>
        <v>04029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15759</v>
      </c>
    </row>
    <row r="88" spans="1:7" ht="15.75">
      <c r="A88" s="424" t="str">
        <f t="shared" si="9"/>
        <v>Expat Serbia BELEX15 UCITS ETF</v>
      </c>
      <c r="B88" s="425" t="str">
        <f t="shared" si="10"/>
        <v>04029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Serbia BELEX15 UCITS ETF</v>
      </c>
      <c r="B89" s="425" t="str">
        <f t="shared" si="10"/>
        <v>04029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15759</v>
      </c>
    </row>
    <row r="90" spans="1:7" ht="15.75">
      <c r="A90" s="424" t="str">
        <f t="shared" si="9"/>
        <v>Expat Serbia BELEX15 UCITS ETF</v>
      </c>
      <c r="B90" s="425" t="str">
        <f t="shared" si="10"/>
        <v>04029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28027</v>
      </c>
    </row>
    <row r="91" spans="1:7" ht="15.75">
      <c r="A91" s="435" t="str">
        <f t="shared" si="9"/>
        <v>Expat Serbia BELEX15 UCITS ETF</v>
      </c>
      <c r="B91" s="436" t="str">
        <f t="shared" si="10"/>
        <v>04029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Serbia BELEX15 UCITS ETF</v>
      </c>
      <c r="B92" s="436" t="str">
        <f t="shared" si="10"/>
        <v>04029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Serbia BELEX15 UCITS ETF</v>
      </c>
      <c r="B93" s="436" t="str">
        <f t="shared" si="10"/>
        <v>04029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21374</v>
      </c>
    </row>
    <row r="94" spans="1:7" ht="31.5">
      <c r="A94" s="435" t="str">
        <f t="shared" si="9"/>
        <v>Expat Serbia BELEX15 UCITS ETF</v>
      </c>
      <c r="B94" s="436" t="str">
        <f t="shared" si="10"/>
        <v>04029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Serbia BELEX15 UCITS ETF</v>
      </c>
      <c r="B95" s="436" t="str">
        <f t="shared" si="10"/>
        <v>04029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4418</v>
      </c>
    </row>
    <row r="96" spans="1:7" ht="15.75">
      <c r="A96" s="435" t="str">
        <f t="shared" si="9"/>
        <v>Expat Serbia BELEX15 UCITS ETF</v>
      </c>
      <c r="B96" s="436" t="str">
        <f t="shared" si="10"/>
        <v>04029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2235</v>
      </c>
    </row>
    <row r="97" spans="1:7" ht="15.75">
      <c r="A97" s="435" t="str">
        <f t="shared" si="9"/>
        <v>Expat Serbia BELEX15 UCITS ETF</v>
      </c>
      <c r="B97" s="436" t="str">
        <f t="shared" si="10"/>
        <v>04029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Serbia BELEX15 UCITS ETF</v>
      </c>
      <c r="B98" s="436" t="str">
        <f t="shared" si="10"/>
        <v>04029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Serbia BELEX15 UCITS ETF</v>
      </c>
      <c r="B99" s="436" t="str">
        <f t="shared" si="10"/>
        <v>04029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28027</v>
      </c>
    </row>
    <row r="100" spans="1:7" ht="15.75">
      <c r="A100" s="435" t="str">
        <f t="shared" si="9"/>
        <v>Expat Serbia BELEX15 UCITS ETF</v>
      </c>
      <c r="B100" s="436" t="str">
        <f t="shared" si="10"/>
        <v>04029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Serbia BELEX15 UCITS ETF</v>
      </c>
      <c r="B101" s="436" t="str">
        <f t="shared" si="10"/>
        <v>04029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Serbia BELEX15 UCITS ETF</v>
      </c>
      <c r="B102" s="436" t="str">
        <f t="shared" si="10"/>
        <v>04029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28027</v>
      </c>
    </row>
    <row r="103" spans="1:7" ht="15.75">
      <c r="A103" s="435" t="str">
        <f t="shared" si="9"/>
        <v>Expat Serbia BELEX15 UCITS ETF</v>
      </c>
      <c r="B103" s="436" t="str">
        <f t="shared" si="10"/>
        <v>04029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Serbia BELEX15 UCITS ETF</v>
      </c>
      <c r="B104" s="436" t="str">
        <f t="shared" si="10"/>
        <v>04029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Serbia BELEX15 UCITS ETF</v>
      </c>
      <c r="B105" s="436" t="str">
        <f t="shared" si="10"/>
        <v>04029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Serbia BELEX15 UCITS ETF</v>
      </c>
      <c r="B106" s="436" t="str">
        <f t="shared" si="10"/>
        <v>04029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28027</v>
      </c>
    </row>
    <row r="107" spans="1:7" ht="15.75">
      <c r="A107" s="447" t="str">
        <f t="shared" si="9"/>
        <v>Expat Serbia BELEX15 UCITS ETF</v>
      </c>
      <c r="B107" s="448" t="str">
        <f t="shared" si="10"/>
        <v>04029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Serbia BELEX15 UCITS ETF</v>
      </c>
      <c r="B108" s="448" t="str">
        <f t="shared" si="10"/>
        <v>04029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113302</v>
      </c>
    </row>
    <row r="109" spans="1:7" ht="31.5">
      <c r="A109" s="447" t="str">
        <f t="shared" si="9"/>
        <v>Expat Serbia BELEX15 UCITS ETF</v>
      </c>
      <c r="B109" s="448" t="str">
        <f t="shared" si="10"/>
        <v>04029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Serbia BELEX15 UCITS ETF</v>
      </c>
      <c r="B110" s="448" t="str">
        <f aca="true" t="shared" si="13" ref="B110:B141">dfRG</f>
        <v>04029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Serbia BELEX15 UCITS ETF</v>
      </c>
      <c r="B111" s="448" t="str">
        <f t="shared" si="13"/>
        <v>04029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Serbia BELEX15 UCITS ETF</v>
      </c>
      <c r="B112" s="448" t="str">
        <f t="shared" si="13"/>
        <v>04029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Serbia BELEX15 UCITS ETF</v>
      </c>
      <c r="B113" s="448" t="str">
        <f t="shared" si="13"/>
        <v>04029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-4096</v>
      </c>
    </row>
    <row r="114" spans="1:7" ht="31.5">
      <c r="A114" s="447" t="str">
        <f t="shared" si="12"/>
        <v>Expat Serbia BELEX15 UCITS ETF</v>
      </c>
      <c r="B114" s="448" t="str">
        <f t="shared" si="13"/>
        <v>04029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109206</v>
      </c>
    </row>
    <row r="115" spans="1:7" ht="15.75">
      <c r="A115" s="447" t="str">
        <f t="shared" si="12"/>
        <v>Expat Serbia BELEX15 UCITS ETF</v>
      </c>
      <c r="B115" s="448" t="str">
        <f t="shared" si="13"/>
        <v>04029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Serbia BELEX15 UCITS ETF</v>
      </c>
      <c r="B116" s="448" t="str">
        <f t="shared" si="13"/>
        <v>04029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8429</v>
      </c>
    </row>
    <row r="117" spans="1:7" ht="31.5">
      <c r="A117" s="447" t="str">
        <f t="shared" si="12"/>
        <v>Expat Serbia BELEX15 UCITS ETF</v>
      </c>
      <c r="B117" s="448" t="str">
        <f t="shared" si="13"/>
        <v>04029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Serbia BELEX15 UCITS ETF</v>
      </c>
      <c r="B118" s="448" t="str">
        <f t="shared" si="13"/>
        <v>04029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-325</v>
      </c>
    </row>
    <row r="119" spans="1:7" ht="15.75">
      <c r="A119" s="447" t="str">
        <f t="shared" si="12"/>
        <v>Expat Serbia BELEX15 UCITS ETF</v>
      </c>
      <c r="B119" s="448" t="str">
        <f t="shared" si="13"/>
        <v>04029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21353</v>
      </c>
    </row>
    <row r="120" spans="1:7" ht="15.75">
      <c r="A120" s="447" t="str">
        <f t="shared" si="12"/>
        <v>Expat Serbia BELEX15 UCITS ETF</v>
      </c>
      <c r="B120" s="448" t="str">
        <f t="shared" si="13"/>
        <v>04029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-1747</v>
      </c>
    </row>
    <row r="121" spans="1:7" ht="15.75">
      <c r="A121" s="447" t="str">
        <f t="shared" si="12"/>
        <v>Expat Serbia BELEX15 UCITS ETF</v>
      </c>
      <c r="B121" s="448" t="str">
        <f t="shared" si="13"/>
        <v>04029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-3115</v>
      </c>
    </row>
    <row r="122" spans="1:7" ht="15.75">
      <c r="A122" s="447" t="str">
        <f t="shared" si="12"/>
        <v>Expat Serbia BELEX15 UCITS ETF</v>
      </c>
      <c r="B122" s="448" t="str">
        <f t="shared" si="13"/>
        <v>04029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-20</v>
      </c>
    </row>
    <row r="123" spans="1:7" ht="15.75">
      <c r="A123" s="447" t="str">
        <f t="shared" si="12"/>
        <v>Expat Serbia BELEX15 UCITS ETF</v>
      </c>
      <c r="B123" s="448" t="str">
        <f t="shared" si="13"/>
        <v>04029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Serbia BELEX15 UCITS ETF</v>
      </c>
      <c r="B124" s="448" t="str">
        <f t="shared" si="13"/>
        <v>04029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24575</v>
      </c>
    </row>
    <row r="125" spans="1:7" ht="15.75">
      <c r="A125" s="447" t="str">
        <f t="shared" si="12"/>
        <v>Expat Serbia BELEX15 UCITS ETF</v>
      </c>
      <c r="B125" s="448" t="str">
        <f t="shared" si="13"/>
        <v>04029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Serbia BELEX15 UCITS ETF</v>
      </c>
      <c r="B126" s="448" t="str">
        <f t="shared" si="13"/>
        <v>04029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Serbia BELEX15 UCITS ETF</v>
      </c>
      <c r="B127" s="448" t="str">
        <f t="shared" si="13"/>
        <v>04029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Serbia BELEX15 UCITS ETF</v>
      </c>
      <c r="B128" s="448" t="str">
        <f t="shared" si="13"/>
        <v>04029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Serbia BELEX15 UCITS ETF</v>
      </c>
      <c r="B129" s="448" t="str">
        <f t="shared" si="13"/>
        <v>04029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Serbia BELEX15 UCITS ETF</v>
      </c>
      <c r="B130" s="448" t="str">
        <f t="shared" si="13"/>
        <v>04029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Serbia BELEX15 UCITS ETF</v>
      </c>
      <c r="B131" s="448" t="str">
        <f t="shared" si="13"/>
        <v>04029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Serbia BELEX15 UCITS ETF</v>
      </c>
      <c r="B132" s="448" t="str">
        <f t="shared" si="13"/>
        <v>04029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133781</v>
      </c>
    </row>
    <row r="133" spans="1:7" ht="31.5">
      <c r="A133" s="447" t="str">
        <f t="shared" si="12"/>
        <v>Expat Serbia BELEX15 UCITS ETF</v>
      </c>
      <c r="B133" s="448" t="str">
        <f t="shared" si="13"/>
        <v>04029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26091</v>
      </c>
    </row>
    <row r="134" spans="1:7" ht="31.5">
      <c r="A134" s="447" t="str">
        <f t="shared" si="12"/>
        <v>Expat Serbia BELEX15 UCITS ETF</v>
      </c>
      <c r="B134" s="448" t="str">
        <f t="shared" si="13"/>
        <v>04029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159872</v>
      </c>
    </row>
    <row r="135" spans="1:7" ht="15.75">
      <c r="A135" s="447" t="str">
        <f t="shared" si="12"/>
        <v>Expat Serbia BELEX15 UCITS ETF</v>
      </c>
      <c r="B135" s="448" t="str">
        <f t="shared" si="13"/>
        <v>04029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159872</v>
      </c>
    </row>
    <row r="136" spans="1:7" ht="31.5">
      <c r="A136" s="435" t="str">
        <f t="shared" si="12"/>
        <v>Expat Serbia BELEX15 UCITS ETF</v>
      </c>
      <c r="B136" s="436" t="str">
        <f t="shared" si="13"/>
        <v>04029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Serbia BELEX15 UCITS ETF</v>
      </c>
      <c r="B137" s="436" t="str">
        <f t="shared" si="13"/>
        <v>04029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141008</v>
      </c>
    </row>
    <row r="138" spans="1:7" ht="31.5">
      <c r="A138" s="435" t="str">
        <f t="shared" si="12"/>
        <v>Expat Serbia BELEX15 UCITS ETF</v>
      </c>
      <c r="B138" s="436" t="str">
        <f t="shared" si="13"/>
        <v>04029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Serbia BELEX15 UCITS ETF</v>
      </c>
      <c r="B139" s="436" t="str">
        <f t="shared" si="13"/>
        <v>04029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Serbia BELEX15 UCITS ETF</v>
      </c>
      <c r="B140" s="436" t="str">
        <f t="shared" si="13"/>
        <v>04029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Serbia BELEX15 UCITS ETF</v>
      </c>
      <c r="B141" s="436" t="str">
        <f t="shared" si="13"/>
        <v>04029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141008</v>
      </c>
    </row>
    <row r="142" spans="1:7" ht="31.5">
      <c r="A142" s="435" t="str">
        <f aca="true" t="shared" si="15" ref="A142:A155">dfName</f>
        <v>Expat Serbia BELEX15 UCITS ETF</v>
      </c>
      <c r="B142" s="436" t="str">
        <f aca="true" t="shared" si="16" ref="B142:B155">dfRG</f>
        <v>04029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113302</v>
      </c>
    </row>
    <row r="143" spans="1:7" ht="31.5">
      <c r="A143" s="435" t="str">
        <f t="shared" si="15"/>
        <v>Expat Serbia BELEX15 UCITS ETF</v>
      </c>
      <c r="B143" s="436" t="str">
        <f t="shared" si="16"/>
        <v>04029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360924</v>
      </c>
    </row>
    <row r="144" spans="1:7" ht="31.5">
      <c r="A144" s="435" t="str">
        <f t="shared" si="15"/>
        <v>Expat Serbia BELEX15 UCITS ETF</v>
      </c>
      <c r="B144" s="436" t="str">
        <f t="shared" si="16"/>
        <v>04029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-247622</v>
      </c>
    </row>
    <row r="145" spans="1:7" ht="31.5">
      <c r="A145" s="435" t="str">
        <f t="shared" si="15"/>
        <v>Expat Serbia BELEX15 UCITS ETF</v>
      </c>
      <c r="B145" s="436" t="str">
        <f t="shared" si="16"/>
        <v>04029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15759</v>
      </c>
    </row>
    <row r="146" spans="1:7" ht="31.5">
      <c r="A146" s="435" t="str">
        <f t="shared" si="15"/>
        <v>Expat Serbia BELEX15 UCITS ETF</v>
      </c>
      <c r="B146" s="436" t="str">
        <f t="shared" si="16"/>
        <v>04029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Serbia BELEX15 UCITS ETF</v>
      </c>
      <c r="B147" s="436" t="str">
        <f t="shared" si="16"/>
        <v>04029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Serbia BELEX15 UCITS ETF</v>
      </c>
      <c r="B148" s="436" t="str">
        <f t="shared" si="16"/>
        <v>04029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Serbia BELEX15 UCITS ETF</v>
      </c>
      <c r="B149" s="436" t="str">
        <f t="shared" si="16"/>
        <v>04029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Serbia BELEX15 UCITS ETF</v>
      </c>
      <c r="B150" s="436" t="str">
        <f t="shared" si="16"/>
        <v>04029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Serbia BELEX15 UCITS ETF</v>
      </c>
      <c r="B151" s="436" t="str">
        <f t="shared" si="16"/>
        <v>04029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Serbia BELEX15 UCITS ETF</v>
      </c>
      <c r="B152" s="436" t="str">
        <f t="shared" si="16"/>
        <v>04029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Serbia BELEX15 UCITS ETF</v>
      </c>
      <c r="B153" s="436" t="str">
        <f t="shared" si="16"/>
        <v>04029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Serbia BELEX15 UCITS ETF</v>
      </c>
      <c r="B154" s="436" t="str">
        <f t="shared" si="16"/>
        <v>04029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Serbia BELEX15 UCITS ETF</v>
      </c>
      <c r="B155" s="436" t="str">
        <f t="shared" si="16"/>
        <v>04029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Serbia BELEX15 UCITS ETF</v>
      </c>
      <c r="B157" s="436" t="str">
        <f aca="true" t="shared" si="19" ref="B157:B199">dfRG</f>
        <v>04029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270069</v>
      </c>
    </row>
    <row r="158" spans="1:7" ht="31.5">
      <c r="A158" s="435" t="str">
        <f t="shared" si="18"/>
        <v>Expat Serbia BELEX15 UCITS ETF</v>
      </c>
      <c r="B158" s="436" t="str">
        <f t="shared" si="19"/>
        <v>04029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Serbia BELEX15 UCITS ETF</v>
      </c>
      <c r="B159" s="436" t="str">
        <f t="shared" si="19"/>
        <v>04029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270069</v>
      </c>
    </row>
    <row r="160" spans="1:7" ht="15.75">
      <c r="A160" s="476" t="str">
        <f t="shared" si="18"/>
        <v>Expat Serbia BELEX15 UCITS ETF</v>
      </c>
      <c r="B160" s="477" t="str">
        <f t="shared" si="19"/>
        <v>04029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Serbia BELEX15 UCITS ETF</v>
      </c>
      <c r="B161" s="477" t="str">
        <f t="shared" si="19"/>
        <v>04029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80000</v>
      </c>
    </row>
    <row r="162" spans="1:7" ht="15.75">
      <c r="A162" s="476" t="str">
        <f t="shared" si="18"/>
        <v>Expat Serbia BELEX15 UCITS ETF</v>
      </c>
      <c r="B162" s="477" t="str">
        <f t="shared" si="19"/>
        <v>04029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140000</v>
      </c>
    </row>
    <row r="163" spans="1:7" ht="15.75">
      <c r="A163" s="476" t="str">
        <f t="shared" si="18"/>
        <v>Expat Serbia BELEX15 UCITS ETF</v>
      </c>
      <c r="B163" s="477" t="str">
        <f t="shared" si="19"/>
        <v>04029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190000</v>
      </c>
    </row>
    <row r="164" spans="1:7" ht="31.5">
      <c r="A164" s="476" t="str">
        <f t="shared" si="18"/>
        <v>Expat Serbia BELEX15 UCITS ETF</v>
      </c>
      <c r="B164" s="477" t="str">
        <f t="shared" si="19"/>
        <v>04029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361111</v>
      </c>
    </row>
    <row r="165" spans="1:7" ht="15.75">
      <c r="A165" s="476" t="str">
        <f t="shared" si="18"/>
        <v>Expat Serbia BELEX15 UCITS ETF</v>
      </c>
      <c r="B165" s="477" t="str">
        <f t="shared" si="19"/>
        <v>04029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130000</v>
      </c>
    </row>
    <row r="166" spans="1:7" ht="31.5">
      <c r="A166" s="476" t="str">
        <f t="shared" si="18"/>
        <v>Expat Serbia BELEX15 UCITS ETF</v>
      </c>
      <c r="B166" s="477" t="str">
        <f t="shared" si="19"/>
        <v>04029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247622</v>
      </c>
    </row>
    <row r="167" spans="1:7" ht="31.5">
      <c r="A167" s="476" t="str">
        <f t="shared" si="18"/>
        <v>Expat Serbia BELEX15 UCITS ETF</v>
      </c>
      <c r="B167" s="477" t="str">
        <f t="shared" si="19"/>
        <v>04029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0.901</v>
      </c>
    </row>
    <row r="168" spans="1:7" ht="31.5">
      <c r="A168" s="476" t="str">
        <f t="shared" si="18"/>
        <v>Expat Serbia BELEX15 UCITS ETF</v>
      </c>
      <c r="B168" s="477" t="str">
        <f t="shared" si="19"/>
        <v>04029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0.9863</v>
      </c>
    </row>
    <row r="169" spans="1:7" ht="15.75">
      <c r="A169" s="476" t="str">
        <f t="shared" si="18"/>
        <v>Expat Serbia BELEX15 UCITS ETF</v>
      </c>
      <c r="B169" s="477" t="str">
        <f t="shared" si="19"/>
        <v>04029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1884.76</v>
      </c>
    </row>
    <row r="170" spans="1:7" ht="15.75">
      <c r="A170" s="476" t="str">
        <f t="shared" si="18"/>
        <v>Expat Serbia BELEX15 UCITS ETF</v>
      </c>
      <c r="B170" s="477" t="str">
        <f t="shared" si="19"/>
        <v>04029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3366.04</v>
      </c>
    </row>
    <row r="171" spans="1:7" ht="15.75">
      <c r="A171" s="476" t="str">
        <f t="shared" si="18"/>
        <v>Expat Serbia BELEX15 UCITS ETF</v>
      </c>
      <c r="B171" s="477" t="str">
        <f t="shared" si="19"/>
        <v>04029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45.56</v>
      </c>
    </row>
    <row r="172" spans="1:7" ht="15.75">
      <c r="A172" s="476" t="str">
        <f t="shared" si="18"/>
        <v>Expat Serbia BELEX15 UCITS ETF</v>
      </c>
      <c r="B172" s="477" t="str">
        <f t="shared" si="19"/>
        <v>04029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0.0947</v>
      </c>
    </row>
    <row r="173" spans="1:7" ht="15.75">
      <c r="A173" s="476" t="str">
        <f t="shared" si="18"/>
        <v>Expat Serbia BELEX15 UCITS ETF</v>
      </c>
      <c r="B173" s="477" t="str">
        <f t="shared" si="19"/>
        <v>04029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-0.0083</v>
      </c>
    </row>
    <row r="174" spans="1:7" ht="15.75">
      <c r="A174" s="476" t="str">
        <f t="shared" si="18"/>
        <v>Expat Serbia BELEX15 UCITS ETF</v>
      </c>
      <c r="B174" s="477" t="str">
        <f t="shared" si="19"/>
        <v>04029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0.0947</v>
      </c>
    </row>
    <row r="175" spans="1:7" ht="15.75">
      <c r="A175" s="476" t="str">
        <f t="shared" si="18"/>
        <v>Expat Serbia BELEX15 UCITS ETF</v>
      </c>
      <c r="B175" s="477" t="str">
        <f t="shared" si="19"/>
        <v>04029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0.1571</v>
      </c>
    </row>
    <row r="176" spans="1:7" ht="31.5">
      <c r="A176" s="447" t="str">
        <f t="shared" si="18"/>
        <v>Expat Serbia BELEX15 UCITS ETF</v>
      </c>
      <c r="B176" s="448" t="str">
        <f t="shared" si="19"/>
        <v>04029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Serbia BELEX15 UCITS ETF</v>
      </c>
      <c r="B177" s="448" t="str">
        <f t="shared" si="19"/>
        <v>04029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Serbia BELEX15 UCITS ETF</v>
      </c>
      <c r="B178" s="448" t="str">
        <f t="shared" si="19"/>
        <v>04029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Serbia BELEX15 UCITS ETF</v>
      </c>
      <c r="B179" s="448" t="str">
        <f t="shared" si="19"/>
        <v>04029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Serbia BELEX15 UCITS ETF</v>
      </c>
      <c r="B180" s="448" t="str">
        <f t="shared" si="19"/>
        <v>04029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Serbia BELEX15 UCITS ETF</v>
      </c>
      <c r="B181" s="448" t="str">
        <f t="shared" si="19"/>
        <v>04029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Serbia BELEX15 UCITS ETF</v>
      </c>
      <c r="B182" s="448" t="str">
        <f t="shared" si="19"/>
        <v>04029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Serbia BELEX15 UCITS ETF</v>
      </c>
      <c r="B183" s="468" t="str">
        <f t="shared" si="19"/>
        <v>04029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Serbia BELEX15 UCITS ETF</v>
      </c>
      <c r="B184" s="468" t="str">
        <f t="shared" si="19"/>
        <v>04029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Serbia BELEX15 UCITS ETF</v>
      </c>
      <c r="B185" s="468" t="str">
        <f t="shared" si="19"/>
        <v>04029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Serbia BELEX15 UCITS ETF</v>
      </c>
      <c r="B186" s="468" t="str">
        <f t="shared" si="19"/>
        <v>04029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Serbia BELEX15 UCITS ETF</v>
      </c>
      <c r="B187" s="468" t="str">
        <f t="shared" si="19"/>
        <v>04029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Serbia BELEX15 UCITS ETF</v>
      </c>
      <c r="B188" s="468" t="str">
        <f t="shared" si="19"/>
        <v>04029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Serbia BELEX15 UCITS ETF</v>
      </c>
      <c r="B189" s="468" t="str">
        <f t="shared" si="19"/>
        <v>04029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Serbia BELEX15 UCITS ETF</v>
      </c>
      <c r="B190" s="468" t="str">
        <f t="shared" si="19"/>
        <v>04029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Serbia BELEX15 UCITS ETF</v>
      </c>
      <c r="B191" s="468" t="str">
        <f t="shared" si="19"/>
        <v>04029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Serbia BELEX15 UCITS ETF</v>
      </c>
      <c r="B192" s="468" t="str">
        <f t="shared" si="19"/>
        <v>04029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Serbia BELEX15 UCITS ETF</v>
      </c>
      <c r="B193" s="468" t="str">
        <f t="shared" si="19"/>
        <v>04029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Serbia BELEX15 UCITS ETF</v>
      </c>
      <c r="B194" s="468" t="str">
        <f t="shared" si="19"/>
        <v>04029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Serbia BELEX15 UCITS ETF</v>
      </c>
      <c r="B195" s="468" t="str">
        <f t="shared" si="19"/>
        <v>04029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Serbia BELEX15 UCITS ETF</v>
      </c>
      <c r="B196" s="468" t="str">
        <f t="shared" si="19"/>
        <v>04029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Serbia BELEX15 UCITS ETF</v>
      </c>
      <c r="B197" s="477" t="str">
        <f t="shared" si="19"/>
        <v>04029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Serbia BELEX15 UCITS ETF</v>
      </c>
      <c r="B198" s="477" t="str">
        <f t="shared" si="19"/>
        <v>04029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Serbia BELEX15 UCITS ETF</v>
      </c>
      <c r="B199" s="477" t="str">
        <f t="shared" si="19"/>
        <v>04029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503</v>
      </c>
    </row>
    <row r="200" spans="1:7" ht="15.75">
      <c r="A200" s="476" t="str">
        <f aca="true" t="shared" si="21" ref="A200:A212">dfName</f>
        <v>Expat Serbia BELEX15 UCITS ETF</v>
      </c>
      <c r="B200" s="477" t="str">
        <f aca="true" t="shared" si="22" ref="B200:B212">dfRG</f>
        <v>04029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246</v>
      </c>
    </row>
    <row r="201" spans="1:7" ht="15.75">
      <c r="A201" s="476" t="str">
        <f t="shared" si="21"/>
        <v>Expat Serbia BELEX15 UCITS ETF</v>
      </c>
      <c r="B201" s="477" t="str">
        <f t="shared" si="22"/>
        <v>04029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257</v>
      </c>
    </row>
    <row r="202" spans="1:7" ht="15.75">
      <c r="A202" s="476" t="str">
        <f t="shared" si="21"/>
        <v>Expat Serbia BELEX15 UCITS ETF</v>
      </c>
      <c r="B202" s="477" t="str">
        <f t="shared" si="22"/>
        <v>04029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Serbia BELEX15 UCITS ETF</v>
      </c>
      <c r="B203" s="477" t="str">
        <f t="shared" si="22"/>
        <v>04029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Serbia BELEX15 UCITS ETF</v>
      </c>
      <c r="B204" s="477" t="str">
        <f t="shared" si="22"/>
        <v>04029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Serbia BELEX15 UCITS ETF</v>
      </c>
      <c r="B205" s="477" t="str">
        <f t="shared" si="22"/>
        <v>04029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Serbia BELEX15 UCITS ETF</v>
      </c>
      <c r="B206" s="477" t="str">
        <f t="shared" si="22"/>
        <v>04029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Serbia BELEX15 UCITS ETF</v>
      </c>
      <c r="B207" s="477" t="str">
        <f t="shared" si="22"/>
        <v>04029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Serbia BELEX15 UCITS ETF</v>
      </c>
      <c r="B208" s="477" t="str">
        <f t="shared" si="22"/>
        <v>04029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Serbia BELEX15 UCITS ETF</v>
      </c>
      <c r="B209" s="477" t="str">
        <f t="shared" si="22"/>
        <v>04029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Serbia BELEX15 UCITS ETF</v>
      </c>
      <c r="B210" s="477" t="str">
        <f t="shared" si="22"/>
        <v>04029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Serbia BELEX15 UCITS ETF</v>
      </c>
      <c r="B211" s="477" t="str">
        <f t="shared" si="22"/>
        <v>04029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Serbia BELEX15 UCITS ETF</v>
      </c>
      <c r="B212" s="486" t="str">
        <f t="shared" si="22"/>
        <v>04029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503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SERBIA BELEX15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273816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-4291</v>
      </c>
      <c r="H13" s="231">
        <v>-243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-4291</v>
      </c>
      <c r="H16" s="252">
        <f>SUM(H13:H15)</f>
        <v>-243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-15215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-15215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15759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159872</v>
      </c>
      <c r="D22" s="286">
        <v>26091</v>
      </c>
      <c r="E22" s="287" t="s">
        <v>990</v>
      </c>
      <c r="F22" s="230" t="s">
        <v>991</v>
      </c>
      <c r="G22" s="231"/>
      <c r="H22" s="231">
        <v>-15215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544</v>
      </c>
      <c r="H23" s="252">
        <f>H19+H21+H20+H22</f>
        <v>-15215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270069</v>
      </c>
      <c r="H24" s="252">
        <f>H11+H16+H23</f>
        <v>141008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159872</v>
      </c>
      <c r="D25" s="252">
        <f>SUM(D21:D24)</f>
        <v>26091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110700</v>
      </c>
      <c r="D27" s="244">
        <f>SUM(D28:D31)</f>
        <v>115286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110700</v>
      </c>
      <c r="D28" s="231">
        <v>115286</v>
      </c>
      <c r="E28" s="125" t="s">
        <v>125</v>
      </c>
      <c r="F28" s="262" t="s">
        <v>208</v>
      </c>
      <c r="G28" s="244">
        <f>SUM(G29:G31)</f>
        <v>503</v>
      </c>
      <c r="H28" s="244">
        <f>SUM(H29:H31)</f>
        <v>369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246</v>
      </c>
      <c r="H29" s="258">
        <v>250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257</v>
      </c>
      <c r="H30" s="258">
        <v>119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110700</v>
      </c>
      <c r="D37" s="243">
        <f>SUM(D32:D36)+D27</f>
        <v>115286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503</v>
      </c>
      <c r="H40" s="259">
        <f>SUM(H32:H39)+H28+H27</f>
        <v>369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270572</v>
      </c>
      <c r="D45" s="259">
        <f>D25+D37+D43+D44</f>
        <v>141377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270572</v>
      </c>
      <c r="D47" s="613">
        <f>D18+D45</f>
        <v>141377</v>
      </c>
      <c r="E47" s="264" t="s">
        <v>35</v>
      </c>
      <c r="F47" s="223" t="s">
        <v>221</v>
      </c>
      <c r="G47" s="614">
        <f>G24+G40</f>
        <v>270572</v>
      </c>
      <c r="H47" s="614">
        <f>H24+H40</f>
        <v>141377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SERBIA BELEX15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43842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21374</v>
      </c>
      <c r="H12" s="245">
        <v>1657</v>
      </c>
      <c r="I12" s="132"/>
    </row>
    <row r="13" spans="1:9" s="124" customFormat="1" ht="31.5">
      <c r="A13" s="136" t="s">
        <v>936</v>
      </c>
      <c r="B13" s="374" t="s">
        <v>795</v>
      </c>
      <c r="C13" s="245">
        <v>51</v>
      </c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/>
      <c r="D14" s="245"/>
      <c r="E14" s="136" t="s">
        <v>940</v>
      </c>
      <c r="F14" s="374" t="s">
        <v>813</v>
      </c>
      <c r="G14" s="245">
        <f>17604-13186</f>
        <v>4418</v>
      </c>
      <c r="H14" s="245">
        <v>2774</v>
      </c>
      <c r="I14" s="132"/>
    </row>
    <row r="15" spans="1:9" s="124" customFormat="1" ht="31.5">
      <c r="A15" s="136" t="s">
        <v>938</v>
      </c>
      <c r="B15" s="374" t="s">
        <v>797</v>
      </c>
      <c r="C15" s="245">
        <f>41+15945-13186</f>
        <v>2800</v>
      </c>
      <c r="D15" s="245">
        <v>1097</v>
      </c>
      <c r="E15" s="136" t="s">
        <v>941</v>
      </c>
      <c r="F15" s="374" t="s">
        <v>814</v>
      </c>
      <c r="G15" s="245">
        <v>2235</v>
      </c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5321</v>
      </c>
      <c r="D16" s="245">
        <v>4633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8172</v>
      </c>
      <c r="D18" s="248">
        <f>SUM(D12:D16)</f>
        <v>5730</v>
      </c>
      <c r="E18" s="138" t="s">
        <v>20</v>
      </c>
      <c r="F18" s="375" t="s">
        <v>817</v>
      </c>
      <c r="G18" s="248">
        <f>SUM(G12:G17)</f>
        <v>28027</v>
      </c>
      <c r="H18" s="248">
        <f>SUM(H12:H17)</f>
        <v>4431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4096</v>
      </c>
      <c r="D21" s="245">
        <v>13916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4096</v>
      </c>
      <c r="D25" s="248">
        <f>SUM(D20:D24)</f>
        <v>13916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12268</v>
      </c>
      <c r="D26" s="248">
        <f>D18+D25</f>
        <v>19646</v>
      </c>
      <c r="E26" s="250" t="s">
        <v>40</v>
      </c>
      <c r="F26" s="375" t="s">
        <v>819</v>
      </c>
      <c r="G26" s="248">
        <f>G18+G25</f>
        <v>28027</v>
      </c>
      <c r="H26" s="248">
        <f>H18+H25</f>
        <v>4431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15759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15215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15759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15215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28027</v>
      </c>
      <c r="D30" s="248">
        <f>D26+D28+D29</f>
        <v>19646</v>
      </c>
      <c r="E30" s="250" t="s">
        <v>827</v>
      </c>
      <c r="F30" s="375" t="s">
        <v>822</v>
      </c>
      <c r="G30" s="248">
        <f>G26+G29</f>
        <v>28027</v>
      </c>
      <c r="H30" s="248">
        <f>H26+H29</f>
        <v>19646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SERBIA BELEX15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43842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53" t="s">
        <v>58</v>
      </c>
      <c r="B9" s="653" t="s">
        <v>223</v>
      </c>
      <c r="C9" s="653" t="s">
        <v>3</v>
      </c>
      <c r="D9" s="653"/>
      <c r="E9" s="653"/>
      <c r="F9" s="653" t="s">
        <v>4</v>
      </c>
      <c r="G9" s="653"/>
      <c r="H9" s="653"/>
    </row>
    <row r="10" spans="1:8" ht="33" customHeight="1">
      <c r="A10" s="654"/>
      <c r="B10" s="654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f>361111-187</f>
        <v>360924</v>
      </c>
      <c r="D13" s="525">
        <v>-247622</v>
      </c>
      <c r="E13" s="526">
        <f>SUM(C13:D13)</f>
        <v>113302</v>
      </c>
      <c r="F13" s="525">
        <v>157591</v>
      </c>
      <c r="G13" s="525"/>
      <c r="H13" s="526">
        <f>SUM(F13:G13)</f>
        <v>157591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f>-2874-1222</f>
        <v>-4096</v>
      </c>
      <c r="E18" s="526">
        <f t="shared" si="0"/>
        <v>-4096</v>
      </c>
      <c r="F18" s="525"/>
      <c r="G18" s="525">
        <v>-13916</v>
      </c>
      <c r="H18" s="526">
        <f t="shared" si="1"/>
        <v>-13916</v>
      </c>
    </row>
    <row r="19" spans="1:8" ht="21" customHeight="1">
      <c r="A19" s="522" t="s">
        <v>985</v>
      </c>
      <c r="B19" s="241" t="s">
        <v>836</v>
      </c>
      <c r="C19" s="529">
        <f>SUM(C13:C14,C16:C18)</f>
        <v>360924</v>
      </c>
      <c r="D19" s="529">
        <f>SUM(D13:D14,D16:D18)</f>
        <v>-251718</v>
      </c>
      <c r="E19" s="526">
        <f t="shared" si="0"/>
        <v>109206</v>
      </c>
      <c r="F19" s="529">
        <f>SUM(F13:F14,F16:F18)</f>
        <v>157591</v>
      </c>
      <c r="G19" s="529">
        <f>SUM(G13:G14,G16:G18)</f>
        <v>-13916</v>
      </c>
      <c r="H19" s="526">
        <f t="shared" si="1"/>
        <v>143675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8429</v>
      </c>
      <c r="D21" s="525"/>
      <c r="E21" s="526">
        <f>SUM(C21:D21)</f>
        <v>8429</v>
      </c>
      <c r="F21" s="525"/>
      <c r="G21" s="525">
        <v>-112506</v>
      </c>
      <c r="H21" s="526">
        <f>SUM(F21:G21)</f>
        <v>-112506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-20-305</f>
        <v>-325</v>
      </c>
      <c r="E23" s="526">
        <f t="shared" si="2"/>
        <v>-325</v>
      </c>
      <c r="F23" s="525"/>
      <c r="G23" s="525">
        <v>-898</v>
      </c>
      <c r="H23" s="526">
        <f t="shared" si="3"/>
        <v>-898</v>
      </c>
    </row>
    <row r="24" spans="1:8" ht="12.75">
      <c r="A24" s="524" t="s">
        <v>961</v>
      </c>
      <c r="B24" s="95" t="s">
        <v>840</v>
      </c>
      <c r="C24" s="525">
        <v>21353</v>
      </c>
      <c r="D24" s="525"/>
      <c r="E24" s="526">
        <f t="shared" si="2"/>
        <v>21353</v>
      </c>
      <c r="F24" s="525">
        <v>1652</v>
      </c>
      <c r="G24" s="525"/>
      <c r="H24" s="526">
        <f t="shared" si="3"/>
        <v>1652</v>
      </c>
    </row>
    <row r="25" spans="1:8" ht="12.75">
      <c r="A25" s="532" t="s">
        <v>962</v>
      </c>
      <c r="B25" s="95" t="s">
        <v>841</v>
      </c>
      <c r="C25" s="525"/>
      <c r="D25" s="525">
        <f>-1747</f>
        <v>-1747</v>
      </c>
      <c r="E25" s="526">
        <f t="shared" si="2"/>
        <v>-1747</v>
      </c>
      <c r="F25" s="525"/>
      <c r="G25" s="525">
        <v>-2471</v>
      </c>
      <c r="H25" s="526">
        <f t="shared" si="3"/>
        <v>-2471</v>
      </c>
    </row>
    <row r="26" spans="1:8" ht="12.75">
      <c r="A26" s="532" t="s">
        <v>963</v>
      </c>
      <c r="B26" s="95" t="s">
        <v>842</v>
      </c>
      <c r="C26" s="525"/>
      <c r="D26" s="525">
        <f>-2939-176</f>
        <v>-3115</v>
      </c>
      <c r="E26" s="526">
        <f t="shared" si="2"/>
        <v>-3115</v>
      </c>
      <c r="F26" s="525"/>
      <c r="G26" s="525">
        <v>-2263</v>
      </c>
      <c r="H26" s="526">
        <f t="shared" si="3"/>
        <v>-2263</v>
      </c>
    </row>
    <row r="27" spans="1:8" ht="12.75">
      <c r="A27" s="528" t="s">
        <v>964</v>
      </c>
      <c r="B27" s="95" t="s">
        <v>843</v>
      </c>
      <c r="C27" s="525"/>
      <c r="D27" s="525">
        <v>-20</v>
      </c>
      <c r="E27" s="526">
        <f t="shared" si="2"/>
        <v>-20</v>
      </c>
      <c r="F27" s="525"/>
      <c r="G27" s="525">
        <v>-1092</v>
      </c>
      <c r="H27" s="526">
        <f t="shared" si="3"/>
        <v>-1092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35</v>
      </c>
      <c r="G28" s="525">
        <v>-41</v>
      </c>
      <c r="H28" s="526">
        <f t="shared" si="3"/>
        <v>-6</v>
      </c>
    </row>
    <row r="29" spans="1:8" ht="21" customHeight="1">
      <c r="A29" s="522" t="s">
        <v>115</v>
      </c>
      <c r="B29" s="241" t="s">
        <v>845</v>
      </c>
      <c r="C29" s="529">
        <f>SUM(C21:C28)</f>
        <v>29782</v>
      </c>
      <c r="D29" s="529">
        <f>SUM(D21:D28)</f>
        <v>-5207</v>
      </c>
      <c r="E29" s="526">
        <f t="shared" si="2"/>
        <v>24575</v>
      </c>
      <c r="F29" s="529">
        <f>SUM(F21:F28)</f>
        <v>1687</v>
      </c>
      <c r="G29" s="529">
        <f>SUM(G21:G28)</f>
        <v>-119271</v>
      </c>
      <c r="H29" s="526">
        <f t="shared" si="3"/>
        <v>-117584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390706</v>
      </c>
      <c r="D37" s="529">
        <f t="shared" si="5"/>
        <v>-256925</v>
      </c>
      <c r="E37" s="529">
        <f t="shared" si="5"/>
        <v>133781</v>
      </c>
      <c r="F37" s="529">
        <f t="shared" si="5"/>
        <v>159278</v>
      </c>
      <c r="G37" s="529">
        <f t="shared" si="5"/>
        <v>-133187</v>
      </c>
      <c r="H37" s="529">
        <f t="shared" si="5"/>
        <v>26091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26091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159872</v>
      </c>
      <c r="F39" s="529"/>
      <c r="G39" s="529"/>
      <c r="H39" s="529">
        <f>SUM(H37:H38)</f>
        <v>26091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159872</v>
      </c>
      <c r="F40" s="526"/>
      <c r="G40" s="526"/>
      <c r="H40" s="525">
        <v>26091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SERBIA BELEX15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5" t="s">
        <v>41</v>
      </c>
      <c r="B9" s="655" t="s">
        <v>223</v>
      </c>
      <c r="C9" s="655" t="s">
        <v>45</v>
      </c>
      <c r="D9" s="658" t="s">
        <v>42</v>
      </c>
      <c r="E9" s="661"/>
      <c r="F9" s="661"/>
      <c r="G9" s="658" t="s">
        <v>43</v>
      </c>
      <c r="H9" s="659"/>
      <c r="I9" s="655" t="s">
        <v>44</v>
      </c>
      <c r="J9" s="105"/>
    </row>
    <row r="10" spans="1:10" ht="30.75" customHeight="1">
      <c r="A10" s="656"/>
      <c r="B10" s="656" t="s">
        <v>163</v>
      </c>
      <c r="C10" s="660"/>
      <c r="D10" s="655" t="s">
        <v>924</v>
      </c>
      <c r="E10" s="655" t="s">
        <v>46</v>
      </c>
      <c r="F10" s="655" t="s">
        <v>116</v>
      </c>
      <c r="G10" s="655" t="s">
        <v>47</v>
      </c>
      <c r="H10" s="655" t="s">
        <v>48</v>
      </c>
      <c r="I10" s="656"/>
      <c r="J10" s="105"/>
    </row>
    <row r="11" spans="1:10" ht="30.75" customHeight="1">
      <c r="A11" s="657"/>
      <c r="B11" s="657"/>
      <c r="C11" s="657"/>
      <c r="D11" s="664"/>
      <c r="E11" s="657"/>
      <c r="F11" s="664"/>
      <c r="G11" s="664"/>
      <c r="H11" s="664"/>
      <c r="I11" s="66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156466</v>
      </c>
      <c r="D14" s="615">
        <f>'1-SB'!H13</f>
        <v>-243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-15215</v>
      </c>
      <c r="I14" s="615">
        <f aca="true" t="shared" si="0" ref="I14:I36">SUM(C14:H14)</f>
        <v>141008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156466</v>
      </c>
      <c r="D18" s="616">
        <f t="shared" si="2"/>
        <v>-243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-15215</v>
      </c>
      <c r="I18" s="615">
        <f t="shared" si="0"/>
        <v>141008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117350</v>
      </c>
      <c r="D19" s="616">
        <f t="shared" si="3"/>
        <v>-4048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113302</v>
      </c>
      <c r="J19" s="105"/>
    </row>
    <row r="20" spans="1:10" ht="15">
      <c r="A20" s="205" t="s">
        <v>225</v>
      </c>
      <c r="B20" s="82" t="s">
        <v>863</v>
      </c>
      <c r="C20" s="236">
        <v>371608</v>
      </c>
      <c r="D20" s="236">
        <v>-10684</v>
      </c>
      <c r="E20" s="236"/>
      <c r="F20" s="236"/>
      <c r="G20" s="236"/>
      <c r="H20" s="236"/>
      <c r="I20" s="615">
        <f t="shared" si="0"/>
        <v>360924</v>
      </c>
      <c r="J20" s="105"/>
    </row>
    <row r="21" spans="1:10" ht="15">
      <c r="A21" s="205" t="s">
        <v>226</v>
      </c>
      <c r="B21" s="82" t="s">
        <v>864</v>
      </c>
      <c r="C21" s="236">
        <v>-254258</v>
      </c>
      <c r="D21" s="236">
        <v>6636</v>
      </c>
      <c r="E21" s="236"/>
      <c r="F21" s="236"/>
      <c r="G21" s="236"/>
      <c r="H21" s="236"/>
      <c r="I21" s="615">
        <f t="shared" si="0"/>
        <v>-247622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15759</v>
      </c>
      <c r="H22" s="616">
        <f>'1-SB'!G22</f>
        <v>0</v>
      </c>
      <c r="I22" s="615">
        <f t="shared" si="0"/>
        <v>15759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273816</v>
      </c>
      <c r="D34" s="616">
        <f t="shared" si="7"/>
        <v>-4291</v>
      </c>
      <c r="E34" s="616">
        <f t="shared" si="7"/>
        <v>0</v>
      </c>
      <c r="F34" s="616">
        <f t="shared" si="7"/>
        <v>0</v>
      </c>
      <c r="G34" s="616">
        <f t="shared" si="7"/>
        <v>15759</v>
      </c>
      <c r="H34" s="616">
        <f t="shared" si="7"/>
        <v>-15215</v>
      </c>
      <c r="I34" s="615">
        <f t="shared" si="0"/>
        <v>270069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273816</v>
      </c>
      <c r="D36" s="619">
        <f t="shared" si="8"/>
        <v>-4291</v>
      </c>
      <c r="E36" s="619">
        <f t="shared" si="8"/>
        <v>0</v>
      </c>
      <c r="F36" s="619">
        <f t="shared" si="8"/>
        <v>0</v>
      </c>
      <c r="G36" s="619">
        <f t="shared" si="8"/>
        <v>15759</v>
      </c>
      <c r="H36" s="619">
        <f t="shared" si="8"/>
        <v>-15215</v>
      </c>
      <c r="I36" s="615">
        <f t="shared" si="0"/>
        <v>270069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62" t="s">
        <v>1435</v>
      </c>
      <c r="B39" s="663"/>
      <c r="C39" s="663"/>
      <c r="D39" s="663"/>
      <c r="E39" s="663"/>
      <c r="F39" s="663"/>
      <c r="G39" s="663"/>
      <c r="H39" s="663"/>
      <c r="I39" s="663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5" t="s">
        <v>1417</v>
      </c>
      <c r="B2" s="665"/>
      <c r="C2" s="665"/>
      <c r="D2" s="561"/>
      <c r="E2" s="91"/>
      <c r="F2" s="91"/>
      <c r="H2" s="112"/>
    </row>
    <row r="3" spans="1:8" ht="18" customHeight="1">
      <c r="A3" s="666" t="str">
        <f>CONCATENATE("на ",UPPER(dfName))</f>
        <v>на EXPAT SERBIA BELEX15 UCITS ETF</v>
      </c>
      <c r="B3" s="666"/>
      <c r="C3" s="666"/>
      <c r="D3" s="66"/>
      <c r="E3" s="91"/>
      <c r="F3" s="91"/>
      <c r="G3" s="568"/>
      <c r="H3" s="112"/>
    </row>
    <row r="4" spans="1:8" ht="18" customHeight="1">
      <c r="A4" s="667" t="str">
        <f>"за периода "&amp;TEXT(StartDate,"dd.mm.yyyy")&amp;" - "&amp;TEXT(EndDate,"dd.mm.yyyy")</f>
        <v>за периода 01.01.2019 - 31.12.2019</v>
      </c>
      <c r="B4" s="667"/>
      <c r="C4" s="667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80000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140000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190000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361111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130000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247622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0.901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0.9863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1884.76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3366.04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45.56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0.0947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-0.0083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0.0947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0.1571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SERBIA BELEX15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70" t="s">
        <v>41</v>
      </c>
      <c r="B9" s="671" t="s">
        <v>223</v>
      </c>
      <c r="C9" s="2" t="s">
        <v>76</v>
      </c>
      <c r="D9" s="2"/>
      <c r="E9" s="2"/>
      <c r="F9" s="2"/>
      <c r="G9" s="2" t="s">
        <v>77</v>
      </c>
      <c r="H9" s="2"/>
      <c r="I9" s="668" t="s">
        <v>917</v>
      </c>
      <c r="J9" s="2" t="s">
        <v>84</v>
      </c>
      <c r="K9" s="2"/>
      <c r="L9" s="2"/>
      <c r="M9" s="2"/>
      <c r="N9" s="2" t="s">
        <v>77</v>
      </c>
      <c r="O9" s="2"/>
      <c r="P9" s="668" t="s">
        <v>78</v>
      </c>
      <c r="Q9" s="668" t="s">
        <v>79</v>
      </c>
    </row>
    <row r="10" spans="1:17" s="180" customFormat="1" ht="78.75">
      <c r="A10" s="670"/>
      <c r="B10" s="672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9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9"/>
      <c r="Q10" s="669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SERBIA BELEX15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43842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5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85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85" t="s">
        <v>67</v>
      </c>
      <c r="B28" s="681" t="s">
        <v>223</v>
      </c>
      <c r="C28" s="683" t="s">
        <v>72</v>
      </c>
      <c r="D28" s="686" t="s">
        <v>73</v>
      </c>
      <c r="E28" s="687"/>
      <c r="F28" s="688"/>
    </row>
    <row r="29" spans="1:6" ht="31.5">
      <c r="A29" s="685"/>
      <c r="B29" s="681" t="s">
        <v>223</v>
      </c>
      <c r="C29" s="684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503</v>
      </c>
      <c r="D33" s="285">
        <f>SUM(D34:D36)</f>
        <v>503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246</v>
      </c>
      <c r="D34" s="242">
        <v>246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257</v>
      </c>
      <c r="D35" s="242">
        <v>257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503</v>
      </c>
      <c r="D46" s="285">
        <f>SUM(D32+D33+D37+D38+D39+D40+D41+D42+D43+D44)</f>
        <v>503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SERBIA BELEX15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9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700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Serbia BELEX15 UCITS ETF</v>
      </c>
      <c r="B12" s="61" t="str">
        <f>IF(ISBLANK(E12),"",dfRG)</f>
        <v>04029</v>
      </c>
      <c r="C12" s="61">
        <f>IF(ISBLANK(E12),"",EndDate)</f>
        <v>43830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646</v>
      </c>
      <c r="I12" s="579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9">
        <v>340</v>
      </c>
      <c r="O12" s="580" t="s">
        <v>1231</v>
      </c>
      <c r="P12" s="299">
        <v>2909</v>
      </c>
      <c r="Q12" s="299">
        <v>0</v>
      </c>
      <c r="R12" s="81">
        <v>0.0166322257825309</v>
      </c>
      <c r="S12" s="55" t="s">
        <v>1497</v>
      </c>
      <c r="T12" s="306">
        <v>16450.27</v>
      </c>
      <c r="U12" s="306">
        <v>16450</v>
      </c>
      <c r="V12" s="308">
        <f>U12/'1-SB'!C$47</f>
        <v>0.06079712608843487</v>
      </c>
      <c r="W12" s="599">
        <v>0.0001287878787878788</v>
      </c>
      <c r="X12" s="59" t="s">
        <v>763</v>
      </c>
    </row>
    <row r="13" spans="1:24" ht="15.75">
      <c r="A13" s="61" t="str">
        <f>IF(ISBLANK(E13),"",dfName)</f>
        <v>Expat Serbia BELEX15 UCITS ETF</v>
      </c>
      <c r="B13" s="61" t="str">
        <f>IF(ISBLANK(E13),"",dfRG)</f>
        <v>04029</v>
      </c>
      <c r="C13" s="61">
        <f>IF(ISBLANK(E13),"",EndDate)</f>
        <v>43830</v>
      </c>
      <c r="D13" s="56">
        <v>2</v>
      </c>
      <c r="E13" s="56" t="s">
        <v>1493</v>
      </c>
      <c r="F13" s="56" t="s">
        <v>1494</v>
      </c>
      <c r="G13" s="57" t="s">
        <v>263</v>
      </c>
      <c r="H13" s="57" t="s">
        <v>646</v>
      </c>
      <c r="I13" s="57" t="s">
        <v>776</v>
      </c>
      <c r="J13" s="57" t="s">
        <v>1495</v>
      </c>
      <c r="K13" s="57" t="s">
        <v>1496</v>
      </c>
      <c r="L13" s="57" t="s">
        <v>1497</v>
      </c>
      <c r="M13" s="57" t="s">
        <v>1497</v>
      </c>
      <c r="N13" s="300">
        <v>2300</v>
      </c>
      <c r="O13" s="58" t="s">
        <v>1231</v>
      </c>
      <c r="P13" s="300">
        <v>749</v>
      </c>
      <c r="Q13" s="300">
        <v>0</v>
      </c>
      <c r="R13" s="294">
        <v>0.0166322257825309</v>
      </c>
      <c r="S13" s="46" t="s">
        <v>1497</v>
      </c>
      <c r="T13" s="307">
        <v>28652.34</v>
      </c>
      <c r="U13" s="307">
        <v>28652</v>
      </c>
      <c r="V13" s="309">
        <f>U13/'1-SB'!C$47</f>
        <v>0.10589417973774079</v>
      </c>
      <c r="W13" s="598">
        <v>1.4105202734692176E-05</v>
      </c>
      <c r="X13" s="60" t="s">
        <v>763</v>
      </c>
    </row>
    <row r="14" spans="1:24" ht="15.75">
      <c r="A14" s="61" t="str">
        <f aca="true" t="shared" si="0" ref="A14:A77">IF(ISBLANK(E14),"",dfName)</f>
        <v>Expat Serbia BELEX15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43830</v>
      </c>
      <c r="D14" s="56">
        <v>3</v>
      </c>
      <c r="E14" s="56" t="s">
        <v>1498</v>
      </c>
      <c r="F14" s="56" t="s">
        <v>1499</v>
      </c>
      <c r="G14" s="57" t="s">
        <v>263</v>
      </c>
      <c r="H14" s="57" t="s">
        <v>646</v>
      </c>
      <c r="I14" s="57" t="s">
        <v>776</v>
      </c>
      <c r="J14" s="57" t="s">
        <v>1495</v>
      </c>
      <c r="K14" s="57" t="s">
        <v>1500</v>
      </c>
      <c r="L14" s="57" t="s">
        <v>1497</v>
      </c>
      <c r="M14" s="57" t="s">
        <v>1497</v>
      </c>
      <c r="N14" s="300">
        <v>950</v>
      </c>
      <c r="O14" s="58" t="s">
        <v>1231</v>
      </c>
      <c r="P14" s="300">
        <v>998</v>
      </c>
      <c r="Q14" s="300">
        <v>0</v>
      </c>
      <c r="R14" s="294">
        <v>0.0166322257825309</v>
      </c>
      <c r="S14" s="46" t="s">
        <v>1497</v>
      </c>
      <c r="T14" s="307">
        <v>15769.01</v>
      </c>
      <c r="U14" s="307">
        <v>15769</v>
      </c>
      <c r="V14" s="309">
        <f>U14/'1-SB'!C$47</f>
        <v>0.05828023594459146</v>
      </c>
      <c r="W14" s="598">
        <v>2.7705395407028713E-05</v>
      </c>
      <c r="X14" s="60" t="s">
        <v>763</v>
      </c>
    </row>
    <row r="15" spans="1:24" ht="15.75">
      <c r="A15" s="61" t="str">
        <f t="shared" si="0"/>
        <v>Expat Serbia BELEX15 UCITS ETF</v>
      </c>
      <c r="B15" s="61" t="str">
        <f t="shared" si="1"/>
        <v>04029</v>
      </c>
      <c r="C15" s="61">
        <f t="shared" si="2"/>
        <v>43830</v>
      </c>
      <c r="D15" s="56">
        <v>4</v>
      </c>
      <c r="E15" s="56" t="s">
        <v>1504</v>
      </c>
      <c r="F15" s="56" t="s">
        <v>1505</v>
      </c>
      <c r="G15" s="57" t="s">
        <v>263</v>
      </c>
      <c r="H15" s="57" t="s">
        <v>646</v>
      </c>
      <c r="I15" s="57" t="s">
        <v>776</v>
      </c>
      <c r="J15" s="57" t="s">
        <v>1495</v>
      </c>
      <c r="K15" s="57" t="s">
        <v>1506</v>
      </c>
      <c r="L15" s="57" t="s">
        <v>1497</v>
      </c>
      <c r="M15" s="57" t="s">
        <v>1497</v>
      </c>
      <c r="N15" s="300">
        <v>450</v>
      </c>
      <c r="O15" s="58" t="s">
        <v>1231</v>
      </c>
      <c r="P15" s="300">
        <v>1977</v>
      </c>
      <c r="Q15" s="300">
        <v>0</v>
      </c>
      <c r="R15" s="294">
        <v>0.0166322257825309</v>
      </c>
      <c r="S15" s="46" t="s">
        <v>1497</v>
      </c>
      <c r="T15" s="307">
        <v>14796.86</v>
      </c>
      <c r="U15" s="307">
        <v>14797</v>
      </c>
      <c r="V15" s="309">
        <f>U15/'1-SB'!C$47</f>
        <v>0.0546878464881806</v>
      </c>
      <c r="W15" s="598">
        <v>0.00022058823529411765</v>
      </c>
      <c r="X15" s="60" t="s">
        <v>763</v>
      </c>
    </row>
    <row r="16" spans="1:24" ht="15.75">
      <c r="A16" s="61" t="str">
        <f t="shared" si="0"/>
        <v>Expat Serbia BELEX15 UCITS ETF</v>
      </c>
      <c r="B16" s="61" t="str">
        <f t="shared" si="1"/>
        <v>04029</v>
      </c>
      <c r="C16" s="61">
        <f t="shared" si="2"/>
        <v>43830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646</v>
      </c>
      <c r="I16" s="57" t="s">
        <v>776</v>
      </c>
      <c r="J16" s="57" t="s">
        <v>1495</v>
      </c>
      <c r="K16" s="57" t="s">
        <v>1509</v>
      </c>
      <c r="L16" s="57" t="s">
        <v>1497</v>
      </c>
      <c r="M16" s="57" t="s">
        <v>1497</v>
      </c>
      <c r="N16" s="300">
        <v>625</v>
      </c>
      <c r="O16" s="58" t="s">
        <v>1231</v>
      </c>
      <c r="P16" s="300">
        <v>3370</v>
      </c>
      <c r="Q16" s="300">
        <v>0</v>
      </c>
      <c r="R16" s="294">
        <v>0.0166322257825309</v>
      </c>
      <c r="S16" s="46" t="s">
        <v>1497</v>
      </c>
      <c r="T16" s="307">
        <v>35031.63</v>
      </c>
      <c r="U16" s="307">
        <v>35032</v>
      </c>
      <c r="V16" s="309">
        <f>U16/'1-SB'!C$47</f>
        <v>0.129473855387845</v>
      </c>
      <c r="W16" s="598">
        <v>3.716266114621777E-05</v>
      </c>
      <c r="X16" s="60" t="s">
        <v>763</v>
      </c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110700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110700</v>
      </c>
      <c r="V264" s="639"/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98" t="s">
        <v>1479</v>
      </c>
      <c r="F267" s="698"/>
      <c r="G267" s="698"/>
      <c r="H267" s="698"/>
      <c r="I267" s="698"/>
      <c r="J267" s="698"/>
      <c r="K267" s="698"/>
      <c r="L267" s="698"/>
      <c r="M267" s="698"/>
      <c r="N267" s="698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8" t="s">
        <v>1469</v>
      </c>
      <c r="F268" s="698"/>
      <c r="G268" s="698"/>
      <c r="H268" s="698"/>
      <c r="I268" s="698"/>
      <c r="J268" s="698"/>
      <c r="K268" s="698"/>
      <c r="L268" s="698"/>
      <c r="M268" s="698"/>
      <c r="N268" s="698"/>
    </row>
    <row r="269" spans="5:21" ht="15.75">
      <c r="E269" s="698" t="s">
        <v>1470</v>
      </c>
      <c r="F269" s="698"/>
      <c r="G269" s="698"/>
      <c r="H269" s="698"/>
      <c r="I269" s="698"/>
      <c r="J269" s="698"/>
      <c r="K269" s="698"/>
      <c r="L269" s="698"/>
      <c r="M269" s="698"/>
      <c r="N269" s="698"/>
      <c r="O269" s="698"/>
      <c r="P269" s="698"/>
      <c r="Q269" s="698"/>
      <c r="R269" s="698"/>
      <c r="S269" s="698"/>
      <c r="T269" s="698"/>
      <c r="U269" s="698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2020-01-06T09:51:04Z</cp:lastPrinted>
  <dcterms:created xsi:type="dcterms:W3CDTF">2004-03-04T10:58:58Z</dcterms:created>
  <dcterms:modified xsi:type="dcterms:W3CDTF">2020-04-09T09:08:01Z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0x01010000944AB166C37947B669078B5BB79C03</vt:lpwstr>
  </property>
</Properties>
</file>