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<sst xmlns="http://schemas.openxmlformats.org/spreadsheetml/2006/main" count="3300" uniqueCount="1536">
  <si>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</si>
  <si>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</si>
  <si>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</si>
  <si>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</si>
  <si>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</si>
  <si>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</si>
  <si>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</si>
  <si>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</si>
  <si>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</si>
  <si>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</si>
  <si>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</si>
  <si>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</si>
  <si>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</si>
  <si>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</si>
  <si>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</si>
  <si>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</si>
  <si>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</si>
  <si>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</si>
  <si>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</si>
  <si>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</si>
  <si>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</si>
  <si>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</si>
  <si>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</si>
  <si>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</si>
  <si>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</si>
  <si>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</si>
  <si>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</si>
  <si>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</si>
  <si>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</si>
  <si>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</si>
  <si>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</si>
  <si>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</si>
  <si>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</si>
  <si>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</si>
  <si>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</si>
  <si>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</si>
  <si>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</si>
  <si>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</si>
  <si>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</si>
  <si>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</si>
  <si>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</si>
  <si>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</si>
  <si>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</si>
  <si>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</si>
  <si>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</si>
  <si>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</si>
  <si>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</si>
  <si>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</si>
  <si>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</si>
  <si>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</si>
  <si>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</si>
  <si>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</si>
  <si>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</si>
  <si>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</si>
  <si>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</si>
  <si>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</si>
  <si>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</si>
  <si>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</si>
  <si>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</si>
  <si>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</si>
  <si>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</si>
  <si>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</si>
  <si>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</si>
  <si>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</si>
  <si>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</si>
  <si>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</si>
  <si>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</si>
  <si>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</si>
  <si>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</si>
  <si>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</si>
  <si>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</si>
  <si>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</si>
  <si>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</si>
  <si>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</si>
  <si>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</si>
  <si>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</si>
  <si>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</si>
  <si>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</si>
  <si>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</si>
  <si>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</si>
  <si>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</si>
  <si>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</si>
  <si>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</si>
  <si>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</si>
  <si>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</si>
  <si>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</si>
  <si>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</si>
  <si>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</si>
  <si>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</si>
  <si>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</si>
  <si>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</si>
  <si>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</si>
  <si>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</si>
  <si>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</si>
  <si>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</si>
  <si>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</si>
  <si>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</si>
  <si>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</si>
  <si>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</si>
  <si>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</si>
  <si>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</si>
  <si>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</si>
  <si>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</si>
  <si>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</si>
  <si>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</si>
  <si>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</si>
  <si>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</si>
  <si>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</si>
  <si>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</si>
  <si>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</si>
  <si>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</si>
  <si>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</si>
  <si>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</si>
  <si>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</si>
  <si>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</si>
  <si>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</si>
  <si>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</si>
  <si>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</si>
  <si>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</si>
  <si>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</si>
  <si>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</si>
  <si>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</si>
  <si>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</si>
  <si>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</si>
  <si>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</si>
  <si>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</si>
  <si>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</si>
  <si>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</si>
  <si>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</si>
  <si>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</si>
  <si>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</si>
  <si>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</si>
  <si>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</si>
  <si>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</si>
  <si>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</si>
  <si>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</si>
  <si>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</si>
  <si>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</si>
  <si>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</si>
  <si>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</si>
  <si>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</si>
  <si>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</si>
  <si>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</si>
  <si>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</si>
  <si>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</si>
  <si>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</si>
  <si>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</si>
  <si>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</si>
  <si>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</si>
  <si>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</si>
  <si>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</si>
  <si>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</si>
  <si>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</si>
  <si>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</si>
  <si>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</si>
  <si>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</si>
  <si>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</si>
  <si>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</si>
  <si>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</si>
  <si>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</si>
  <si>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</si>
  <si>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</si>
  <si>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</si>
  <si>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</si>
  <si>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</si>
  <si>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</si>
  <si>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</si>
  <si>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</si>
  <si>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</si>
  <si>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</si>
  <si>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</si>
  <si>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</si>
  <si>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</si>
  <si>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</si>
  <si>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</si>
  <si>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</si>
  <si>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</si>
  <si>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</si>
  <si>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</si>
  <si>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</si>
  <si>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</si>
  <si>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</si>
  <si>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</si>
  <si>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</si>
  <si>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</si>
  <si>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</si>
  <si>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</si>
  <si>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</si>
  <si>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</si>
  <si>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</si>
  <si>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</si>
  <si>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</si>
  <si>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</si>
  <si>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</si>
  <si>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</si>
  <si>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</si>
  <si>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</si>
  <si>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</si>
  <si>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</si>
  <si>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</si>
  <si>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</si>
  <si>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</si>
  <si>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</si>
  <si>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</si>
  <si>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</si>
  <si>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</si>
  <si>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</si>
  <si>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</si>
  <si>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</si>
  <si>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</si>
  <si>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</si>
  <si>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</si>
  <si>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</si>
  <si>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</si>
  <si>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</si>
  <si>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</si>
  <si>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</si>
  <si>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</si>
  <si>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</si>
  <si>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</si>
  <si>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</si>
  <si>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</si>
  <si>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</si>
  <si>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</si>
  <si>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</si>
  <si>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</si>
  <si>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</si>
  <si>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</si>
  <si>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</si>
  <si>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</si>
  <si>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</si>
  <si>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</si>
  <si>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</si>
  <si>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</si>
  <si>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</si>
  <si>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</si>
  <si>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</si>
  <si>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</si>
  <si>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</si>
  <si>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</si>
  <si>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</si>
  <si>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</si>
  <si>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</si>
  <si>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</si>
  <si>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</si>
  <si>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</si>
  <si>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</si>
  <si>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</si>
  <si>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</si>
  <si>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</si>
  <si>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</si>
  <si>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</si>
  <si>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</si>
  <si>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</si>
  <si>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</si>
  <si>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</si>
  <si>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</si>
  <si>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</si>
  <si>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</si>
  <si>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</si>
  <si>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</si>
  <si>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</si>
  <si>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</si>
  <si>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</si>
  <si>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</si>
  <si>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</si>
  <si>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</si>
  <si>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</si>
  <si>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</si>
  <si>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</si>
  <si>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</si>
  <si>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</si>
  <si>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</si>
  <si>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</si>
  <si>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</si>
  <si>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</si>
  <si>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</si>
  <si>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</si>
  <si>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</si>
  <si>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</si>
  <si>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</si>
  <si>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</si>
  <si>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</si>
  <si>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</si>
  <si>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</si>
  <si>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</si>
  <si>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</si>
  <si>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</si>
  <si>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</si>
  <si>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</si>
  <si>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</si>
  <si>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</si>
  <si>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</si>
  <si>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</si>
  <si>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</si>
  <si>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</si>
  <si>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</si>
  <si>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</si>
  <si>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</si>
  <si>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</si>
  <si>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</si>
  <si>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</si>
  <si>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</si>
  <si>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</si>
  <si>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</si>
  <si>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</si>
  <si>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</si>
  <si>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</si>
  <si>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</si>
  <si>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</si>
  <si>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</si>
  <si>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</si>
  <si>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</si>
  <si>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</si>
  <si>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</si>
  <si>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</si>
  <si>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</si>
  <si>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</si>
  <si>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</si>
  <si>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</si>
  <si>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</si>
  <si>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</si>
  <si>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</si>
  <si>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</si>
  <si>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</si>
  <si>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</si>
  <si>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</si>
  <si>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</si>
  <si>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</si>
  <si>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</si>
  <si>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</si>
  <si>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</si>
  <si>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</si>
  <si>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</si>
  <si>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</si>
  <si>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</si>
  <si>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</si>
  <si>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</si>
  <si>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</si>
  <si>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</si>
  <si>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</si>
  <si>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</si>
  <si>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</si>
  <si>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</si>
  <si>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</si>
  <si>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</si>
  <si>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</si>
  <si>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</si>
  <si>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</si>
  <si>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</si>
  <si>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</si>
  <si>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</si>
  <si>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</si>
  <si>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</si>
  <si>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</si>
  <si>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</si>
  <si>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</si>
  <si>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</si>
  <si>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</si>
  <si>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</si>
  <si>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</si>
  <si>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</si>
  <si>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</si>
  <si>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</si>
  <si>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</si>
  <si>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</si>
  <si>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</si>
  <si>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</si>
  <si>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</si>
  <si>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</si>
  <si>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</si>
  <si>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</si>
  <si>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</si>
  <si>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</si>
  <si>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</si>
  <si>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</si>
  <si>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</si>
  <si>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</si>
  <si>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</si>
  <si>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</si>
  <si>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</si>
  <si>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</si>
  <si>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</si>
  <si>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</si>
  <si>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</si>
  <si>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</si>
  <si>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</si>
  <si>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</si>
  <si>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</si>
  <si>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</si>
  <si>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</si>
  <si>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</si>
  <si>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</si>
  <si>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</si>
  <si>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</si>
  <si>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</si>
  <si>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</si>
  <si>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</si>
  <si>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</si>
  <si>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</si>
  <si>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</si>
  <si>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</si>
  <si>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</si>
  <si>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</si>
  <si>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</si>
  <si>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</si>
  <si>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</si>
  <si>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</si>
  <si>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</si>
  <si>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</si>
  <si>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</si>
  <si>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</si>
  <si>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</si>
  <si>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</si>
  <si>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</si>
  <si>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</si>
  <si>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</si>
  <si>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</si>
  <si>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</si>
  <si>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</si>
  <si>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</si>
  <si>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</si>
  <si>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</si>
  <si>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</si>
  <si>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</si>
  <si>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</si>
  <si>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</si>
  <si>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</si>
  <si>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</si>
  <si>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</si>
  <si>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</si>
  <si>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</si>
  <si>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</si>
  <si>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</si>
  <si>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</si>
  <si>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</si>
  <si>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</si>
  <si>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</si>
  <si>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</si>
  <si>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</si>
  <si>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</si>
  <si>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</si>
  <si>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</si>
  <si>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</si>
  <si>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</si>
  <si>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</si>
  <si>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</si>
  <si>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</si>
  <si>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</si>
  <si>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</si>
  <si>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</si>
  <si>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</si>
  <si>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</si>
  <si>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</si>
  <si>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</si>
  <si>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</si>
  <si>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</si>
  <si>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</si>
  <si>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</si>
  <si>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</si>
  <si>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</si>
  <si>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</si>
  <si>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</si>
  <si>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</si>
  <si>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</si>
  <si>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</si>
  <si>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</si>
  <si>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</si>
  <si>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</si>
  <si>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</si>
  <si>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</si>
  <si>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</si>
  <si>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</si>
  <si>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</si>
  <si>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</si>
  <si>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</si>
  <si>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</si>
  <si>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</si>
  <si>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</si>
  <si>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</si>
  <si>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</si>
  <si>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</si>
  <si>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</si>
  <si>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</si>
  <si>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</si>
  <si>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</si>
  <si>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</si>
  <si>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</si>
  <si>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</si>
  <si>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</si>
  <si>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</si>
  <si>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</si>
  <si>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</si>
  <si>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</si>
  <si>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</si>
  <si>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</si>
  <si>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</si>
  <si>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</si>
  <si>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</si>
  <si>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</si>
  <si>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</si>
  <si>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</si>
  <si>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</si>
  <si>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</si>
  <si>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</si>
  <si>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</si>
  <si>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</si>
  <si>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</si>
  <si>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</si>
  <si>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</si>
  <si>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</si>
  <si>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</si>
  <si>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</si>
  <si>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</si>
  <si>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</si>
  <si>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</si>
  <si>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</si>
  <si>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</si>
  <si>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</si>
  <si>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</si>
  <si>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</si>
  <si>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</si>
  <si>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</si>
  <si>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</si>
  <si>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</si>
  <si>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</si>
  <si>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</si>
  <si>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</si>
  <si>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</si>
  <si>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</si>
  <si>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</si>
  <si>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</si>
  <si>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</si>
  <si>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</si>
  <si>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</si>
  <si>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</si>
  <si>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</si>
  <si>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</si>
  <si>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</si>
  <si>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</si>
  <si>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</si>
  <si>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</si>
  <si>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</si>
  <si>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</si>
  <si>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</si>
  <si>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</si>
  <si>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</si>
  <si>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</si>
  <si>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</si>
  <si>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</si>
  <si>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</si>
  <si>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</si>
  <si>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</si>
  <si>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</si>
  <si>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</si>
  <si>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</si>
  <si>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</si>
  <si>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</si>
  <si>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</si>
  <si>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</si>
  <si>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</si>
  <si>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</si>
  <si>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</si>
  <si>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</si>
  <si>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</si>
  <si>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</si>
  <si>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</si>
  <si>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</si>
  <si>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</si>
  <si>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</si>
  <si>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</si>
  <si>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</si>
  <si>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</si>
  <si>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</si>
  <si>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</si>
  <si>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</si>
  <si>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</si>
  <si>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</si>
  <si>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</si>
  <si>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</si>
  <si>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</si>
  <si>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</si>
  <si>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</si>
  <si>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</si>
  <si>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</si>
  <si>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</si>
  <si>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</si>
  <si>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</si>
  <si>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</si>
  <si>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</si>
  <si>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</si>
  <si>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</si>
  <si>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</si>
  <si>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</si>
  <si>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</si>
  <si>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</si>
  <si>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</si>
  <si>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</si>
  <si>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</si>
  <si>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</si>
  <si>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</si>
  <si>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</si>
  <si>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</si>
  <si>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</si>
  <si>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</si>
  <si>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</si>
  <si>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</si>
  <si>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</si>
  <si>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</si>
  <si>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</si>
  <si>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</si>
  <si>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</si>
  <si>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</si>
  <si>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</si>
  <si>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</si>
  <si>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</si>
  <si>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</si>
  <si>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</si>
  <si>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</si>
  <si>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</si>
  <si>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</si>
  <si>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</si>
  <si>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</si>
  <si>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</si>
  <si>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</si>
  <si>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</si>
  <si>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</si>
  <si>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</si>
  <si>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</si>
  <si>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</si>
  <si>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</si>
  <si>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</si>
  <si>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</si>
  <si>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</si>
  <si>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</si>
  <si>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</si>
  <si>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</si>
  <si>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</si>
  <si>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</si>
  <si>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</si>
  <si>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</si>
  <si>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</si>
  <si>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</si>
  <si>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</si>
  <si>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</si>
  <si>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</si>
  <si>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</si>
  <si>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</si>
  <si>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</si>
  <si>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</si>
  <si>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</si>
  <si>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</si>
  <si>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</si>
  <si>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</si>
  <si>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</si>
  <si>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</si>
  <si>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</si>
  <si>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</si>
  <si>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</si>
  <si>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</si>
  <si>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</si>
  <si>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</si>
  <si>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</si>
  <si>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</si>
  <si>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</si>
  <si>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</si>
  <si>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</si>
  <si>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</si>
  <si>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</si>
  <si>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</si>
  <si>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</si>
  <si>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</si>
  <si>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</si>
  <si>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</si>
  <si>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</si>
  <si>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</si>
  <si>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</si>
  <si>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</si>
  <si>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</si>
  <si>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</si>
  <si>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</si>
  <si>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</si>
  <si>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</si>
  <si>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</si>
  <si>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</si>
  <si>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</si>
  <si>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</si>
  <si>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</si>
  <si>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</si>
  <si>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</si>
  <si>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</si>
  <si>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</si>
  <si>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</si>
  <si>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</si>
  <si>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</si>
  <si>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</si>
  <si>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</si>
  <si>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</si>
  <si>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</si>
  <si>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</si>
  <si>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</si>
  <si>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</si>
  <si>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</si>
  <si>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</si>
  <si>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</si>
  <si>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</si>
  <si>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</si>
  <si>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</si>
  <si>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</si>
  <si>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</si>
  <si>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</si>
  <si>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</si>
  <si>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</si>
  <si>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</si>
  <si>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</si>
  <si>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</si>
  <si>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</si>
  <si>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</si>
  <si>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</si>
  <si>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</si>
  <si>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</si>
  <si>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</si>
  <si>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</si>
  <si>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</si>
  <si>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</si>
  <si>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</si>
  <si>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</si>
  <si>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</si>
  <si>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</si>
  <si>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</si>
  <si>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</si>
  <si>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</si>
  <si>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</si>
  <si>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</si>
  <si>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</si>
  <si>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</si>
  <si>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</si>
  <si>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</si>
  <si>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</si>
  <si>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</si>
  <si>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</si>
  <si>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</si>
  <si>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</si>
  <si>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</si>
  <si>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</si>
  <si>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</si>
  <si>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</si>
  <si>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</si>
  <si>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</si>
  <si>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</si>
  <si>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</si>
  <si>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</si>
  <si>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</si>
  <si>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</si>
  <si>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</si>
  <si>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</si>
  <si>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</si>
  <si>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</si>
  <si>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</si>
  <si>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</si>
  <si>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</si>
  <si>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</si>
  <si>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</si>
  <si>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</si>
  <si>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</si>
  <si>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</si>
  <si>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</si>
  <si>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</si>
  <si>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</si>
  <si>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</si>
  <si>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</si>
  <si>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</si>
  <si>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</si>
  <si>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</si>
  <si>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</si>
  <si>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</si>
  <si>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</si>
  <si>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</si>
  <si>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</si>
  <si>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</si>
  <si>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</si>
  <si>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</si>
  <si>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</si>
  <si>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</si>
  <si>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</si>
  <si>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</si>
  <si>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</si>
  <si>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</si>
  <si>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</si>
  <si>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</si>
  <si>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</si>
  <si>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</si>
  <si>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</si>
  <si>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</si>
  <si>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</si>
  <si>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</si>
  <si>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</si>
  <si>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</si>
  <si>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</si>
  <si>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</si>
  <si>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</si>
  <si>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</si>
  <si>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</si>
  <si>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</si>
  <si>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</si>
  <si>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</si>
  <si>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</si>
  <si>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</si>
  <si>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</si>
  <si>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</si>
  <si>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</si>
  <si>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</si>
  <si>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</si>
  <si>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</si>
  <si>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</si>
  <si>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</si>
  <si>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</si>
  <si>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</si>
  <si>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</si>
  <si>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</si>
  <si>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</si>
  <si>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</si>
  <si>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</si>
  <si>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</si>
  <si>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</si>
  <si>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</si>
  <si>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</si>
  <si>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</si>
  <si>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</si>
  <si>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</si>
  <si>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</si>
  <si>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</si>
  <si>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</si>
  <si>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</si>
  <si>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</si>
  <si>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</si>
  <si>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</si>
  <si>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</si>
  <si>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</si>
  <si>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</si>
  <si>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</si>
  <si>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</si>
  <si>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</si>
  <si>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</si>
  <si>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</si>
  <si>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</si>
  <si>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</si>
  <si>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</si>
  <si>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</si>
  <si>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</si>
  <si>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</si>
  <si>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</si>
  <si>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</si>
  <si>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</si>
  <si>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</si>
  <si>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</si>
  <si>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</si>
  <si>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</si>
  <si>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</si>
  <si>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</si>
  <si>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</si>
  <si>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</si>
  <si>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</si>
  <si>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</si>
  <si>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</si>
  <si>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</si>
  <si>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</si>
  <si>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</si>
  <si>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</si>
  <si>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</si>
  <si>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</si>
  <si>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</si>
  <si>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</si>
  <si>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</si>
  <si>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</si>
  <si>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</si>
  <si>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</si>
  <si>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</si>
  <si>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</si>
  <si>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</si>
  <si>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</si>
  <si>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</si>
  <si>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</si>
  <si>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</si>
  <si>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</si>
  <si>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</si>
  <si>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</si>
  <si>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</si>
  <si>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</si>
  <si>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</si>
  <si>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</si>
  <si>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</si>
  <si>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</si>
  <si>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</si>
  <si>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</si>
  <si>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</si>
  <si>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</si>
  <si>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</si>
  <si>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</si>
  <si>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</si>
  <si>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</si>
  <si>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</si>
  <si>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</si>
  <si>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</si>
  <si>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</si>
  <si>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</si>
  <si>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</si>
  <si>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</si>
  <si>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</si>
  <si>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</si>
  <si>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</si>
  <si>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</si>
  <si>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</si>
  <si>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</si>
  <si>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</si>
  <si>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</si>
  <si>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</si>
  <si>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</si>
  <si>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</si>
  <si>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</si>
  <si>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</si>
  <si>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</si>
  <si>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</si>
  <si>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</si>
  <si>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</si>
  <si>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</si>
  <si>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</si>
  <si>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</si>
  <si>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</si>
  <si>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</si>
  <si>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</si>
  <si>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</si>
  <si>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</si>
  <si>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</si>
  <si>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</si>
  <si>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</si>
  <si>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</si>
  <si>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</si>
  <si>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</si>
  <si>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</si>
  <si>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</si>
  <si>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</si>
  <si>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</si>
  <si>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</si>
  <si>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</si>
  <si>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</si>
  <si>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</si>
  <si>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</si>
  <si>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</si>
  <si>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</si>
  <si>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</si>
  <si>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</si>
  <si>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</si>
  <si>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</si>
  <si>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</si>
  <si>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</si>
  <si>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</si>
  <si>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</si>
  <si>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</si>
  <si>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</si>
  <si>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</si>
  <si>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</si>
  <si>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</si>
  <si>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</si>
  <si>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</si>
  <si>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</si>
  <si>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</si>
  <si>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</si>
  <si>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</si>
  <si>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</si>
  <si>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</si>
  <si>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</si>
  <si>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</si>
  <si>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</si>
  <si>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</si>
  <si>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</si>
  <si>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</si>
  <si>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</si>
  <si>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</si>
  <si>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</si>
  <si>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</si>
  <si>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</si>
  <si>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</si>
  <si>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</si>
  <si>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</si>
  <si>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</si>
  <si>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</si>
  <si>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</si>
  <si>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</si>
  <si>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</si>
  <si>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</si>
  <si>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</si>
  <si>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</si>
  <si>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</si>
  <si>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</si>
  <si>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</si>
  <si>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</si>
  <si>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</si>
  <si>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</si>
  <si>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</si>
  <si>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</si>
  <si>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</si>
  <si>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</si>
  <si>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</si>
  <si>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</si>
  <si>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</si>
  <si>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</si>
  <si>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</si>
  <si>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</si>
  <si>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</si>
  <si>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</si>
  <si>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</si>
  <si>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</si>
  <si>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</si>
  <si>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</si>
  <si>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</si>
  <si>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</si>
  <si>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</si>
  <si>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</si>
  <si>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</si>
  <si>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</si>
  <si>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</si>
  <si>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</si>
  <si>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</si>
  <si>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</si>
  <si>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</si>
  <si>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</si>
  <si>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</si>
  <si>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</si>
  <si>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</si>
  <si>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</si>
  <si>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</si>
  <si>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</si>
  <si>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</si>
  <si>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</si>
  <si>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</si>
  <si>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</si>
  <si>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</si>
  <si>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</si>
  <si>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</si>
  <si>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</si>
  <si>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</si>
  <si>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</si>
  <si>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</si>
  <si>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</si>
  <si>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</si>
  <si>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</si>
  <si>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</si>
  <si>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</si>
  <si>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</si>
  <si>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</si>
  <si>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</si>
  <si>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</si>
  <si>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</si>
  <si>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</si>
  <si>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</si>
  <si>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</si>
  <si>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</si>
  <si>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</si>
  <si>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</si>
  <si>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</si>
  <si>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</si>
  <si>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</si>
  <si>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</si>
  <si>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</si>
  <si>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</si>
  <si>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</si>
  <si>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</si>
  <si>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</si>
  <si>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</si>
  <si>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</si>
  <si>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</si>
  <si>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</si>
  <si>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</si>
  <si>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</si>
  <si>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</si>
  <si>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</si>
  <si>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</si>
  <si>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</si>
  <si>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</si>
  <si>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</si>
  <si>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</si>
  <si>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</si>
  <si>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</si>
  <si>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</si>
  <si>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</si>
  <si>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</si>
  <si>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</si>
  <si>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</si>
  <si>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</si>
  <si>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</si>
  <si>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</si>
  <si>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</si>
  <si>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</si>
  <si>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</si>
  <si>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</si>
  <si>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</si>
  <si>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</si>
  <si>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</si>
  <si>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</si>
  <si>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</si>
  <si>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</si>
  <si>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</si>
  <si>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</si>
  <si>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</si>
  <si>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</si>
  <si>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</si>
  <si>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</si>
  <si>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</si>
  <si>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</si>
  <si>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</si>
  <si>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</si>
  <si>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</si>
  <si>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</si>
  <si>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</si>
  <si>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</si>
  <si>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</si>
  <si>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</si>
  <si>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</si>
  <si>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</si>
  <si>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</si>
  <si>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</si>
  <si>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</si>
  <si>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</si>
  <si>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</si>
  <si>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</si>
  <si>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</si>
  <si>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</si>
  <si>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</si>
  <si>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</si>
  <si>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</si>
  <si>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</si>
  <si>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</si>
  <si>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</si>
  <si>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</si>
  <si>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</si>
  <si>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</si>
  <si>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</si>
  <si>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</si>
  <si>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</si>
  <si>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</si>
  <si>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</si>
  <si>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</si>
  <si>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</si>
  <si>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</si>
  <si>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</si>
  <si>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</si>
  <si>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</si>
  <si>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</si>
  <si>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</si>
  <si>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</si>
  <si>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</si>
  <si>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</si>
  <si>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</si>
  <si>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</si>
  <si>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</si>
  <si>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</si>
  <si>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</si>
  <si>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</si>
  <si>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</si>
  <si>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</si>
  <si>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</si>
  <si>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</si>
  <si>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</si>
  <si>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</si>
  <si>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</si>
  <si>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</si>
  <si>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</si>
  <si>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</si>
  <si>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</si>
  <si>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</si>
  <si>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</si>
  <si>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</si>
  <si>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</si>
  <si>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</si>
  <si>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</si>
  <si>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</si>
  <si>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</si>
  <si>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</si>
  <si>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</si>
  <si>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</si>
  <si>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</si>
  <si>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</si>
  <si>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</si>
  <si>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</si>
  <si>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</si>
  <si>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</si>
  <si>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</si>
  <si>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</si>
  <si>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</si>
  <si>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</si>
  <si>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</si>
  <si>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</si>
  <si>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</si>
  <si>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</si>
  <si>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</si>
  <si>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</si>
  <si>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</si>
  <si>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</si>
  <si>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</si>
  <si>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</si>
  <si>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</si>
  <si>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</si>
  <si>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</si>
  <si>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</si>
  <si>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</si>
  <si>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</si>
  <si>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</si>
  <si>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</si>
  <si>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</si>
  <si>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</si>
  <si>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</si>
  <si>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</si>
  <si>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</si>
  <si>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</si>
  <si>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</si>
  <si>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</si>
  <si>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</si>
  <si>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</si>
  <si>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</si>
  <si>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</si>
  <si>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</si>
  <si>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</si>
  <si>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</si>
  <si>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</si>
  <si>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</si>
  <si>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</si>
  <si>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</si>
  <si>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</si>
  <si>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</si>
  <si>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</si>
  <si>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</si>
  <si>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</si>
  <si>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</si>
  <si>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</si>
  <si>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</si>
  <si>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</si>
  <si>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</si>
  <si>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</si>
  <si>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</si>
  <si>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</si>
  <si>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</si>
  <si>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</si>
  <si>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</si>
  <si>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</si>
  <si>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</si>
  <si>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</si>
  <si>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</si>
  <si>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</si>
  <si>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</si>
  <si>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</si>
  <si>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</si>
  <si>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</si>
  <si>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</si>
  <si>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</si>
  <si>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</si>
  <si>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</si>
  <si>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</si>
  <si>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</si>
  <si>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</si>
  <si>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</si>
  <si>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</si>
  <si>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</si>
  <si>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</si>
  <si>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</si>
  <si>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</si>
  <si>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</si>
  <si>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</si>
  <si>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</si>
  <si>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</si>
  <si>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</si>
  <si>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</si>
  <si>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</si>
  <si>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</si>
  <si>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</si>
  <si>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</si>
  <si>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</si>
  <si>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</si>
  <si>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</si>
  <si>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</si>
  <si>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</si>
  <si>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</si>
  <si>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</si>
  <si>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</si>
  <si>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</si>
  <si>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</si>
  <si>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</si>
  <si>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</si>
  <si>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</si>
  <si>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</si>
  <si>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</si>
  <si>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</si>
  <si>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</si>
  <si>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</si>
  <si>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</si>
  <si>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</si>
  <si>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</si>
  <si>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</si>
  <si>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</si>
  <si>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</si>
  <si>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</si>
  <si>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</si>
  <si>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</si>
  <si>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</si>
  <si>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</si>
  <si>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</si>
  <si>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</si>
  <si>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</si>
  <si>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</si>
  <si>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</si>
  <si>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</si>
  <si>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</si>
  <si>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</si>
  <si>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</si>
  <si>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</si>
  <si>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</si>
  <si>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</si>
  <si>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</si>
  <si>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</si>
  <si>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</si>
  <si>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</si>
  <si>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</si>
  <si>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</si>
  <si>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</si>
  <si>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</si>
  <si>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</si>
  <si>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</si>
  <si>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</si>
  <si>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</si>
  <si>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</si>
  <si>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</si>
  <si>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</si>
  <si>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</si>
  <si>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</si>
  <si>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</si>
  <si>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</si>
  <si>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</si>
  <si>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</si>
  <si>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</si>
  <si>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</si>
  <si>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</si>
  <si>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</si>
  <si>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</si>
  <si>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</si>
  <si>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</si>
  <si>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</si>
  <si>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</si>
  <si>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</si>
  <si>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</si>
  <si>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</si>
  <si>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</si>
  <si>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</si>
  <si>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</si>
  <si>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</si>
  <si>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</si>
  <si>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</si>
  <si>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</si>
  <si>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</si>
  <si>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</si>
  <si>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</si>
  <si>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</si>
  <si>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</si>
  <si>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</si>
  <si>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</si>
  <si>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</si>
  <si>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</si>
  <si>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</si>
  <si>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</si>
  <si>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</si>
  <si>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</si>
  <si>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</si>
  <si>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</si>
  <si>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</si>
  <si>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</si>
  <si>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</si>
  <si>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</si>
  <si>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</si>
  <si>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</si>
  <si>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</si>
  <si>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</si>
  <si>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</si>
  <si>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</si>
  <si>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</si>
  <si>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</si>
  <si>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</si>
  <si>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</si>
  <si>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</si>
  <si>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</si>
  <si>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</si>
  <si>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</si>
  <si>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</si>
  <si>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</si>
  <si>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</si>
  <si>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</si>
  <si>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</si>
  <si>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</si>
  <si>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</si>
  <si>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</si>
  <si>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</si>
  <si>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</si>
  <si>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</si>
  <si>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</si>
  <si>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</si>
  <si>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</si>
  <si>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</si>
  <si>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</si>
  <si>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</si>
  <si>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</si>
  <si>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</si>
  <si>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</si>
  <si>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</si>
  <si>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</si>
  <si>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</si>
  <si>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</si>
  <si>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</si>
  <si>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</si>
  <si>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</si>
  <si>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</si>
  <si>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</si>
  <si>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</si>
  <si>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</si>
  <si>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</si>
  <si>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</si>
  <si>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</si>
  <si>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</si>
  <si>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</si>
  <si>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</si>
  <si>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</si>
  <si>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</si>
  <si>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</si>
  <si>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</si>
  <si>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</si>
  <si>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</si>
  <si>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</si>
  <si>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</si>
  <si>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</si>
  <si>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</si>
  <si>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</si>
  <si>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</si>
  <si>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</si>
  <si>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</si>
  <si>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</si>
  <si>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</si>
  <si>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</si>
  <si>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</si>
  <si>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</si>
  <si>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</si>
  <si>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</si>
  <si>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</si>
  <si>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</si>
  <si>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</si>
  <si>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</si>
  <si>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</si>
  <si>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</si>
  <si>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</si>
  <si>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</si>
  <si>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</si>
  <si>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</si>
  <si>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</si>
  <si>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</si>
  <si>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</si>
  <si>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</si>
  <si>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</si>
  <si>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</si>
  <si>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</si>
  <si>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</si>
  <si>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</si>
  <si>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</si>
  <si>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</si>
  <si>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</si>
  <si>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</si>
  <si>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</si>
  <si>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</si>
  <si>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</si>
  <si>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</si>
  <si>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</si>
  <si>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</si>
  <si>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</si>
  <si>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</si>
  <si>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</si>
  <si>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Romania BET UCITS ETF</t>
  </si>
  <si>
    <t>05-1636</t>
  </si>
  <si>
    <t>177234223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</si>
  <si>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</si>
  <si>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</si>
  <si>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</si>
  <si>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</si>
  <si>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</si>
  <si>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</si>
  <si>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</si>
  <si>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</si>
  <si>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</si>
  <si>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</si>
  <si>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TRANSELECTRICA SA</t>
  </si>
  <si>
    <t>ROTSELACNOR9</t>
  </si>
  <si>
    <t>Bucharest Stock Exchange</t>
  </si>
  <si>
    <t>TEL RO</t>
  </si>
  <si>
    <t>--</t>
  </si>
  <si>
    <t>BRD-GROUPE SOCIETE GENERALE</t>
  </si>
  <si>
    <t>ROBRDBACNOR2</t>
  </si>
  <si>
    <t>BRD RO</t>
  </si>
  <si>
    <t>SOCIETATEA ENERGETICA ELECTRICA</t>
  </si>
  <si>
    <t>ROELECACNOR5</t>
  </si>
  <si>
    <t>EL RO</t>
  </si>
  <si>
    <t>SC Fondul Proprietatea SA - Bucuresti</t>
  </si>
  <si>
    <t>ROFPTAACNOR5</t>
  </si>
  <si>
    <t>FP RO</t>
  </si>
  <si>
    <t>SOCIETATEA NATIONALA NUCLEAR</t>
  </si>
  <si>
    <t>ROSNNEACNOR8</t>
  </si>
  <si>
    <t>SNN RO</t>
  </si>
  <si>
    <t>MED LIFE SA</t>
  </si>
  <si>
    <t>ROMEDLACNOR6</t>
  </si>
  <si>
    <t>M RO</t>
  </si>
  <si>
    <t>CONPET SA PLOIESTI</t>
  </si>
  <si>
    <t>ROCOTEACNOR7</t>
  </si>
  <si>
    <t>COTE RO</t>
  </si>
  <si>
    <t>SOCIETATEA NATIONALA DE GAZE</t>
  </si>
  <si>
    <t>ROSNGNACNOR3</t>
  </si>
  <si>
    <t>SNG RO</t>
  </si>
  <si>
    <t>DIGI COMMUNICATIONS NV</t>
  </si>
  <si>
    <t>NL0012294474</t>
  </si>
  <si>
    <t>DIGI RO</t>
  </si>
  <si>
    <t>BANCA TRANSILVANIA SA</t>
  </si>
  <si>
    <t>ROTLVAACNOR1</t>
  </si>
  <si>
    <t>TLV RO</t>
  </si>
  <si>
    <t>TRANSGAZ SA MEDIAS</t>
  </si>
  <si>
    <t>ROTGNTACNOR8</t>
  </si>
  <si>
    <t>TGN RO</t>
  </si>
  <si>
    <t>OMV PETROM SA</t>
  </si>
  <si>
    <t>ROSNPPACNOR9</t>
  </si>
  <si>
    <t>SNP RO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</si>
  <si>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</si>
  <si>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инвестицията в акции на OMV Petrom   от Референтния индекс е нараснала над 20% от активите на борсово търгувания фонд.</t>
  </si>
  <si>
    <t>Намаляване на теглото на емисията в портфейла на фонда.</t>
  </si>
  <si>
    <t>По причини извън контрола на УД инвестицията в акции на SC Fondul Proprietatea SA - Bucuresti  от Референтния индекс е нараснала над 20% от активите на борсово търгувания фонд.</t>
  </si>
  <si>
    <t>По причини извън контрола на УД инвестицията в акции на Banca Transilvania SA от Референтния индекс е нараснала над 20% от активите на борсово търгувания фонд.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</si>
</sst>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.00_ ;\-#,##0.00\ "/>
  </numFmts>
  <fonts count="7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0" fontId="53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49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49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49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3" fillId="34" borderId="8" applyNumberFormat="0" applyAlignment="0" applyProtection="0"/>
    <xf numFmtId="0" fontId="63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379" applyFont="1" applyBorder="1" applyAlignment="1" applyProtection="1">
      <alignment horizontal="center" vertical="center" wrapText="1"/>
      <protection/>
    </xf>
    <xf numFmtId="0" fontId="16" fillId="0" borderId="10" xfId="379" applyFont="1" applyBorder="1" applyAlignment="1" applyProtection="1">
      <alignment horizontal="centerContinuous" vertical="center" wrapText="1"/>
      <protection/>
    </xf>
    <xf numFmtId="0" fontId="14" fillId="0" borderId="10" xfId="379" applyFont="1" applyBorder="1" applyAlignment="1" applyProtection="1">
      <alignment horizontal="left" wrapText="1"/>
      <protection/>
    </xf>
    <xf numFmtId="0" fontId="14" fillId="0" borderId="0" xfId="381" applyFont="1" applyFill="1" applyProtection="1">
      <alignment/>
      <protection/>
    </xf>
    <xf numFmtId="0" fontId="16" fillId="0" borderId="10" xfId="379" applyFont="1" applyBorder="1" applyAlignment="1" applyProtection="1">
      <alignment horizontal="right"/>
      <protection/>
    </xf>
    <xf numFmtId="0" fontId="18" fillId="0" borderId="0" xfId="379" applyFont="1" applyBorder="1" applyAlignment="1" applyProtection="1">
      <alignment horizontal="left" wrapText="1"/>
      <protection/>
    </xf>
    <xf numFmtId="0" fontId="14" fillId="0" borderId="0" xfId="379" applyFont="1" applyFill="1" applyBorder="1" applyAlignment="1" applyProtection="1">
      <alignment horizontal="center" vertical="center" wrapText="1"/>
      <protection/>
    </xf>
    <xf numFmtId="0" fontId="14" fillId="0" borderId="0" xfId="381" applyFont="1" applyFill="1" applyBorder="1" applyProtection="1">
      <alignment/>
      <protection/>
    </xf>
    <xf numFmtId="0" fontId="19" fillId="0" borderId="0" xfId="379" applyFont="1" applyFill="1" applyBorder="1" applyAlignment="1" applyProtection="1">
      <alignment vertical="center" wrapText="1"/>
      <protection/>
    </xf>
    <xf numFmtId="0" fontId="19" fillId="0" borderId="0" xfId="379" applyFont="1" applyFill="1" applyBorder="1" applyAlignment="1" applyProtection="1">
      <alignment horizontal="center" vertical="center" wrapText="1"/>
      <protection/>
    </xf>
    <xf numFmtId="0" fontId="14" fillId="0" borderId="0" xfId="379" applyFont="1" applyFill="1" applyBorder="1" applyAlignment="1" applyProtection="1">
      <alignment horizontal="left" vertical="center" wrapText="1"/>
      <protection/>
    </xf>
    <xf numFmtId="0" fontId="14" fillId="0" borderId="0" xfId="381" applyFont="1" applyFill="1" applyBorder="1" applyAlignment="1" applyProtection="1">
      <alignment horizontal="left" wrapText="1"/>
      <protection/>
    </xf>
    <xf numFmtId="0" fontId="14" fillId="0" borderId="0" xfId="381" applyFont="1" applyFill="1" applyAlignment="1" applyProtection="1">
      <alignment horizontal="left" wrapText="1"/>
      <protection/>
    </xf>
    <xf numFmtId="0" fontId="14" fillId="0" borderId="0" xfId="379" applyFont="1" applyBorder="1" applyAlignment="1" applyProtection="1">
      <alignment horizontal="left" wrapText="1"/>
      <protection/>
    </xf>
    <xf numFmtId="0" fontId="16" fillId="0" borderId="0" xfId="379" applyFont="1" applyBorder="1" applyAlignment="1" applyProtection="1">
      <alignment horizontal="left" wrapText="1"/>
      <protection/>
    </xf>
    <xf numFmtId="0" fontId="16" fillId="40" borderId="0" xfId="379" applyFont="1" applyFill="1" applyBorder="1" applyAlignment="1" applyProtection="1">
      <alignment horizontal="right"/>
      <protection/>
    </xf>
    <xf numFmtId="1" fontId="16" fillId="0" borderId="0" xfId="379" applyNumberFormat="1" applyFont="1" applyFill="1" applyBorder="1" applyAlignment="1" applyProtection="1">
      <alignment vertical="center" wrapText="1"/>
      <protection/>
    </xf>
    <xf numFmtId="0" fontId="16" fillId="0" borderId="11" xfId="387" applyFont="1" applyBorder="1" applyAlignment="1" applyProtection="1">
      <alignment horizontal="centerContinuous" vertical="center" wrapText="1"/>
      <protection/>
    </xf>
    <xf numFmtId="0" fontId="14" fillId="0" borderId="12" xfId="387" applyFont="1" applyBorder="1" applyAlignment="1" applyProtection="1">
      <alignment horizontal="centerContinuous" vertical="center" wrapText="1"/>
      <protection/>
    </xf>
    <xf numFmtId="0" fontId="16" fillId="0" borderId="13" xfId="387" applyFont="1" applyBorder="1" applyAlignment="1" applyProtection="1">
      <alignment horizontal="centerContinuous" vertical="center" wrapText="1"/>
      <protection/>
    </xf>
    <xf numFmtId="0" fontId="14" fillId="0" borderId="14" xfId="387" applyFont="1" applyBorder="1" applyAlignment="1" applyProtection="1">
      <alignment horizontal="centerContinuous" vertical="center" wrapText="1"/>
      <protection/>
    </xf>
    <xf numFmtId="0" fontId="16" fillId="0" borderId="13" xfId="387" applyFont="1" applyBorder="1" applyAlignment="1" applyProtection="1">
      <alignment horizontal="centerContinuous" vertical="center"/>
      <protection/>
    </xf>
    <xf numFmtId="0" fontId="16" fillId="0" borderId="14" xfId="387" applyFont="1" applyBorder="1" applyAlignment="1" applyProtection="1">
      <alignment horizontal="centerContinuous" vertical="center"/>
      <protection/>
    </xf>
    <xf numFmtId="0" fontId="14" fillId="0" borderId="10" xfId="387" applyFont="1" applyBorder="1" applyAlignment="1" applyProtection="1">
      <alignment horizontal="right" vertical="center" wrapText="1"/>
      <protection/>
    </xf>
    <xf numFmtId="0" fontId="14" fillId="0" borderId="11" xfId="387" applyFont="1" applyBorder="1" applyAlignment="1" applyProtection="1">
      <alignment horizontal="left" vertical="center" wrapText="1"/>
      <protection/>
    </xf>
    <xf numFmtId="0" fontId="14" fillId="0" borderId="12" xfId="387" applyFont="1" applyBorder="1" applyAlignment="1" applyProtection="1">
      <alignment horizontal="left" vertical="center" wrapText="1"/>
      <protection/>
    </xf>
    <xf numFmtId="0" fontId="14" fillId="0" borderId="10" xfId="387" applyFont="1" applyBorder="1" applyAlignment="1" applyProtection="1">
      <alignment horizontal="right"/>
      <protection/>
    </xf>
    <xf numFmtId="0" fontId="14" fillId="0" borderId="11" xfId="387" applyFont="1" applyBorder="1" applyProtection="1">
      <alignment/>
      <protection/>
    </xf>
    <xf numFmtId="0" fontId="14" fillId="0" borderId="12" xfId="387" applyFont="1" applyBorder="1" applyProtection="1">
      <alignment/>
      <protection/>
    </xf>
    <xf numFmtId="0" fontId="14" fillId="0" borderId="15" xfId="387" applyFont="1" applyBorder="1" applyProtection="1">
      <alignment/>
      <protection/>
    </xf>
    <xf numFmtId="0" fontId="14" fillId="0" borderId="16" xfId="387" applyFont="1" applyBorder="1" applyProtection="1">
      <alignment/>
      <protection/>
    </xf>
    <xf numFmtId="0" fontId="14" fillId="0" borderId="0" xfId="18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382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382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382" applyFont="1" applyBorder="1" applyAlignment="1" applyProtection="1">
      <alignment horizontal="centerContinuous" vertical="center"/>
      <protection hidden="1"/>
    </xf>
    <xf numFmtId="0" fontId="16" fillId="0" borderId="0" xfId="382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378" applyFont="1" applyFill="1" applyBorder="1" applyAlignment="1" applyProtection="1">
      <alignment horizontal="center" vertical="center" wrapText="1"/>
      <protection/>
    </xf>
    <xf numFmtId="0" fontId="14" fillId="0" borderId="10" xfId="386" applyFont="1" applyFill="1" applyBorder="1" applyAlignment="1" applyProtection="1">
      <alignment horizontal="center" vertical="center" wrapText="1"/>
      <protection/>
    </xf>
    <xf numFmtId="0" fontId="14" fillId="0" borderId="10" xfId="386" applyFont="1" applyFill="1" applyBorder="1" applyAlignment="1" applyProtection="1">
      <alignment horizontal="center" vertical="center"/>
      <protection/>
    </xf>
    <xf numFmtId="4" fontId="14" fillId="7" borderId="17" xfId="386" applyNumberFormat="1" applyFont="1" applyFill="1" applyBorder="1" applyProtection="1">
      <alignment/>
      <protection locked="0"/>
    </xf>
    <xf numFmtId="0" fontId="20" fillId="0" borderId="0" xfId="386" applyFont="1">
      <alignment/>
      <protection/>
    </xf>
    <xf numFmtId="0" fontId="14" fillId="0" borderId="0" xfId="386" applyFont="1">
      <alignment/>
      <protection/>
    </xf>
    <xf numFmtId="0" fontId="14" fillId="0" borderId="0" xfId="386" applyFont="1" applyFill="1" applyBorder="1">
      <alignment/>
      <protection/>
    </xf>
    <xf numFmtId="0" fontId="14" fillId="0" borderId="0" xfId="386" applyFont="1" applyFill="1">
      <alignment/>
      <protection/>
    </xf>
    <xf numFmtId="0" fontId="14" fillId="0" borderId="0" xfId="380" applyFont="1" applyFill="1" applyBorder="1" applyAlignment="1">
      <alignment/>
      <protection/>
    </xf>
    <xf numFmtId="0" fontId="14" fillId="0" borderId="0" xfId="386" applyFont="1" applyFill="1" applyProtection="1">
      <alignment/>
      <protection locked="0"/>
    </xf>
    <xf numFmtId="0" fontId="14" fillId="7" borderId="18" xfId="386" applyFont="1" applyFill="1" applyBorder="1" applyProtection="1">
      <alignment/>
      <protection locked="0"/>
    </xf>
    <xf numFmtId="0" fontId="14" fillId="7" borderId="18" xfId="386" applyFont="1" applyFill="1" applyBorder="1" applyAlignment="1" applyProtection="1">
      <alignment horizontal="center"/>
      <protection locked="0"/>
    </xf>
    <xf numFmtId="4" fontId="14" fillId="7" borderId="18" xfId="386" applyNumberFormat="1" applyFont="1" applyFill="1" applyBorder="1" applyProtection="1">
      <alignment/>
      <protection locked="0"/>
    </xf>
    <xf numFmtId="0" fontId="14" fillId="7" borderId="17" xfId="386" applyFont="1" applyFill="1" applyBorder="1" applyProtection="1">
      <alignment/>
      <protection locked="0"/>
    </xf>
    <xf numFmtId="0" fontId="14" fillId="7" borderId="17" xfId="386" applyFont="1" applyFill="1" applyBorder="1" applyAlignment="1" applyProtection="1">
      <alignment horizontal="center"/>
      <protection locked="0"/>
    </xf>
    <xf numFmtId="49" fontId="14" fillId="7" borderId="17" xfId="386" applyNumberFormat="1" applyFont="1" applyFill="1" applyBorder="1" applyAlignment="1" applyProtection="1">
      <alignment horizontal="center"/>
      <protection locked="0"/>
    </xf>
    <xf numFmtId="4" fontId="14" fillId="7" borderId="18" xfId="386" applyNumberFormat="1" applyFont="1" applyFill="1" applyBorder="1" applyAlignment="1" applyProtection="1">
      <alignment horizontal="center"/>
      <protection locked="0"/>
    </xf>
    <xf numFmtId="4" fontId="14" fillId="7" borderId="17" xfId="386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382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382" applyFont="1" applyAlignment="1" applyProtection="1">
      <alignment horizontal="center" vertical="center"/>
      <protection hidden="1"/>
    </xf>
    <xf numFmtId="0" fontId="16" fillId="0" borderId="0" xfId="382" applyFont="1" applyBorder="1" applyAlignment="1" applyProtection="1">
      <alignment vertical="center"/>
      <protection hidden="1"/>
    </xf>
    <xf numFmtId="0" fontId="14" fillId="0" borderId="0" xfId="382" applyFont="1" applyAlignment="1" applyProtection="1">
      <alignment vertical="center"/>
      <protection hidden="1"/>
    </xf>
    <xf numFmtId="0" fontId="16" fillId="0" borderId="0" xfId="382" applyFont="1" applyAlignment="1" applyProtection="1">
      <alignment horizontal="center" vertical="center"/>
      <protection hidden="1"/>
    </xf>
    <xf numFmtId="0" fontId="16" fillId="0" borderId="0" xfId="382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382" applyFont="1" applyAlignment="1" applyProtection="1">
      <alignment horizontal="left" vertical="center"/>
      <protection hidden="1"/>
    </xf>
    <xf numFmtId="0" fontId="16" fillId="0" borderId="0" xfId="383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382" applyFont="1" applyFill="1" applyBorder="1" applyAlignment="1" applyProtection="1">
      <alignment horizontal="left" vertical="center" wrapText="1"/>
      <protection/>
    </xf>
    <xf numFmtId="0" fontId="14" fillId="0" borderId="0" xfId="382" applyFont="1" applyBorder="1" applyAlignment="1" applyProtection="1">
      <alignment horizontal="right" vertical="center"/>
      <protection hidden="1"/>
    </xf>
    <xf numFmtId="0" fontId="14" fillId="0" borderId="0" xfId="382" applyFont="1" applyBorder="1" applyAlignment="1" applyProtection="1">
      <alignment vertical="center"/>
      <protection hidden="1"/>
    </xf>
    <xf numFmtId="0" fontId="14" fillId="0" borderId="0" xfId="382" applyFont="1" applyBorder="1" applyAlignment="1" applyProtection="1">
      <alignment horizontal="left" vertical="center"/>
      <protection hidden="1"/>
    </xf>
    <xf numFmtId="0" fontId="14" fillId="0" borderId="10" xfId="386" applyFont="1" applyFill="1" applyBorder="1" applyAlignment="1" applyProtection="1">
      <alignment horizontal="center" vertical="center" textRotation="90" wrapText="1"/>
      <protection/>
    </xf>
    <xf numFmtId="0" fontId="14" fillId="0" borderId="10" xfId="386" applyFont="1" applyFill="1" applyBorder="1" applyAlignment="1" applyProtection="1">
      <alignment horizontal="center" vertical="center" textRotation="90"/>
      <protection/>
    </xf>
    <xf numFmtId="186" fontId="14" fillId="7" borderId="18" xfId="386" applyNumberFormat="1" applyFont="1" applyFill="1" applyBorder="1" applyProtection="1">
      <alignment/>
      <protection locked="0"/>
    </xf>
    <xf numFmtId="0" fontId="7" fillId="41" borderId="10" xfId="382" applyFont="1" applyFill="1" applyBorder="1" applyAlignment="1" applyProtection="1">
      <alignment horizontal="left" vertical="center" wrapText="1"/>
      <protection/>
    </xf>
    <xf numFmtId="0" fontId="16" fillId="0" borderId="0" xfId="382" applyFont="1" applyBorder="1" applyAlignment="1" applyProtection="1">
      <alignment horizontal="centerContinuous" vertical="center"/>
      <protection/>
    </xf>
    <xf numFmtId="0" fontId="23" fillId="0" borderId="0" xfId="382" applyFont="1" applyBorder="1" applyAlignment="1" applyProtection="1">
      <alignment horizontal="centerContinuous" vertical="center"/>
      <protection/>
    </xf>
    <xf numFmtId="0" fontId="24" fillId="0" borderId="0" xfId="382" applyFont="1" applyBorder="1" applyAlignment="1" applyProtection="1">
      <alignment horizontal="centerContinuous" vertical="center"/>
      <protection/>
    </xf>
    <xf numFmtId="0" fontId="16" fillId="0" borderId="0" xfId="382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382" applyFont="1" applyBorder="1" applyAlignment="1" applyProtection="1">
      <alignment horizontal="centerContinuous" vertical="center" wrapText="1"/>
      <protection/>
    </xf>
    <xf numFmtId="0" fontId="24" fillId="0" borderId="0" xfId="382" applyFont="1" applyBorder="1" applyAlignment="1" applyProtection="1">
      <alignment horizontal="centerContinuous" vertical="center" wrapText="1"/>
      <protection/>
    </xf>
    <xf numFmtId="0" fontId="16" fillId="0" borderId="0" xfId="382" applyFont="1" applyAlignment="1" applyProtection="1">
      <alignment horizontal="centerContinuous" vertical="center" wrapText="1"/>
      <protection/>
    </xf>
    <xf numFmtId="0" fontId="16" fillId="0" borderId="0" xfId="382" applyFont="1" applyBorder="1" applyAlignment="1" applyProtection="1">
      <alignment horizontal="centerContinuous" vertical="center" wrapText="1"/>
      <protection/>
    </xf>
    <xf numFmtId="0" fontId="16" fillId="0" borderId="0" xfId="382" applyFont="1" applyBorder="1" applyAlignment="1" applyProtection="1">
      <alignment horizontal="centerContinuous" vertical="center" wrapText="1"/>
      <protection hidden="1"/>
    </xf>
    <xf numFmtId="0" fontId="14" fillId="0" borderId="10" xfId="379" applyFont="1" applyBorder="1" applyAlignment="1" applyProtection="1">
      <alignment horizontal="left" wrapText="1" indent="1"/>
      <protection/>
    </xf>
    <xf numFmtId="0" fontId="4" fillId="0" borderId="10" xfId="382" applyFont="1" applyBorder="1" applyAlignment="1" applyProtection="1">
      <alignment horizontal="center" vertical="center" wrapText="1"/>
      <protection/>
    </xf>
    <xf numFmtId="0" fontId="4" fillId="41" borderId="10" xfId="382" applyFont="1" applyFill="1" applyBorder="1" applyAlignment="1" applyProtection="1">
      <alignment horizontal="left" vertical="center" wrapText="1"/>
      <protection/>
    </xf>
    <xf numFmtId="0" fontId="16" fillId="0" borderId="0" xfId="384" applyFont="1" applyBorder="1" applyAlignment="1" applyProtection="1">
      <alignment horizontal="center" vertical="center" wrapText="1"/>
      <protection/>
    </xf>
    <xf numFmtId="0" fontId="16" fillId="0" borderId="10" xfId="384" applyFont="1" applyBorder="1" applyAlignment="1" applyProtection="1">
      <alignment horizontal="center" vertical="center" wrapText="1"/>
      <protection/>
    </xf>
    <xf numFmtId="0" fontId="16" fillId="0" borderId="10" xfId="382" applyFont="1" applyBorder="1" applyAlignment="1" applyProtection="1">
      <alignment horizontal="center" vertical="center" wrapText="1"/>
      <protection/>
    </xf>
    <xf numFmtId="0" fontId="16" fillId="0" borderId="10" xfId="384" applyFont="1" applyBorder="1" applyAlignment="1" applyProtection="1">
      <alignment vertical="center" wrapText="1"/>
      <protection/>
    </xf>
    <xf numFmtId="3" fontId="16" fillId="0" borderId="10" xfId="384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382" applyFont="1" applyAlignment="1" applyProtection="1">
      <alignment horizontal="center" vertical="center" wrapText="1"/>
      <protection/>
    </xf>
    <xf numFmtId="0" fontId="3" fillId="0" borderId="0" xfId="382" applyFont="1" applyBorder="1" applyAlignment="1" applyProtection="1">
      <alignment vertical="center"/>
      <protection/>
    </xf>
    <xf numFmtId="0" fontId="3" fillId="0" borderId="0" xfId="382" applyFont="1" applyAlignment="1" applyProtection="1">
      <alignment horizontal="center" vertical="center"/>
      <protection/>
    </xf>
    <xf numFmtId="0" fontId="3" fillId="0" borderId="0" xfId="382" applyFont="1" applyBorder="1" applyAlignment="1" applyProtection="1">
      <alignment horizontal="left" vertical="center"/>
      <protection/>
    </xf>
    <xf numFmtId="0" fontId="3" fillId="0" borderId="0" xfId="382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382" applyFont="1" applyAlignment="1" applyProtection="1">
      <alignment horizontal="center" vertical="center" wrapText="1"/>
      <protection/>
    </xf>
    <xf numFmtId="0" fontId="14" fillId="0" borderId="0" xfId="382" applyFont="1" applyAlignment="1" applyProtection="1">
      <alignment vertical="center" wrapText="1"/>
      <protection/>
    </xf>
    <xf numFmtId="0" fontId="16" fillId="0" borderId="0" xfId="382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382" applyFont="1" applyBorder="1" applyAlignment="1" applyProtection="1">
      <alignment horizontal="center" vertical="center" wrapText="1"/>
      <protection/>
    </xf>
    <xf numFmtId="0" fontId="16" fillId="0" borderId="0" xfId="383" applyFont="1" applyAlignment="1" applyProtection="1">
      <alignment horizontal="center" vertical="center" wrapText="1"/>
      <protection/>
    </xf>
    <xf numFmtId="14" fontId="16" fillId="0" borderId="10" xfId="382" applyNumberFormat="1" applyFont="1" applyBorder="1" applyAlignment="1" applyProtection="1">
      <alignment horizontal="center" vertical="center" wrapText="1"/>
      <protection/>
    </xf>
    <xf numFmtId="49" fontId="16" fillId="0" borderId="10" xfId="382" applyNumberFormat="1" applyFont="1" applyBorder="1" applyAlignment="1" applyProtection="1">
      <alignment horizontal="center" vertical="center" wrapText="1"/>
      <protection/>
    </xf>
    <xf numFmtId="0" fontId="16" fillId="41" borderId="10" xfId="382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384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381" applyFont="1" applyProtection="1">
      <alignment/>
      <protection/>
    </xf>
    <xf numFmtId="0" fontId="15" fillId="0" borderId="0" xfId="381" applyFont="1" applyAlignment="1" applyProtection="1">
      <alignment/>
      <protection/>
    </xf>
    <xf numFmtId="0" fontId="15" fillId="0" borderId="0" xfId="38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379" applyFont="1" applyAlignment="1" applyProtection="1">
      <alignment horizontal="center"/>
      <protection/>
    </xf>
    <xf numFmtId="0" fontId="16" fillId="0" borderId="0" xfId="382" applyFont="1" applyFill="1" applyBorder="1" applyAlignment="1" applyProtection="1">
      <alignment vertical="justify"/>
      <protection/>
    </xf>
    <xf numFmtId="0" fontId="14" fillId="0" borderId="0" xfId="382" applyFont="1" applyAlignment="1" applyProtection="1">
      <alignment vertical="top"/>
      <protection/>
    </xf>
    <xf numFmtId="0" fontId="16" fillId="0" borderId="0" xfId="379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379" applyFont="1" applyBorder="1" applyAlignment="1" applyProtection="1">
      <alignment vertical="justify"/>
      <protection/>
    </xf>
    <xf numFmtId="0" fontId="14" fillId="0" borderId="0" xfId="379" applyFont="1" applyBorder="1" applyAlignment="1" applyProtection="1">
      <alignment vertical="justify" wrapText="1"/>
      <protection/>
    </xf>
    <xf numFmtId="0" fontId="14" fillId="0" borderId="0" xfId="382" applyFont="1" applyAlignment="1" applyProtection="1">
      <alignment vertical="top" wrapText="1"/>
      <protection/>
    </xf>
    <xf numFmtId="0" fontId="16" fillId="0" borderId="0" xfId="379" applyFont="1" applyBorder="1" applyAlignment="1" applyProtection="1">
      <alignment vertical="justify" wrapText="1"/>
      <protection/>
    </xf>
    <xf numFmtId="0" fontId="16" fillId="0" borderId="0" xfId="379" applyFont="1" applyAlignment="1" applyProtection="1">
      <alignment horizontal="left" vertical="center" wrapText="1"/>
      <protection/>
    </xf>
    <xf numFmtId="0" fontId="16" fillId="0" borderId="0" xfId="381" applyFont="1" applyProtection="1">
      <alignment/>
      <protection/>
    </xf>
    <xf numFmtId="0" fontId="14" fillId="0" borderId="10" xfId="381" applyFont="1" applyBorder="1" applyAlignment="1" applyProtection="1">
      <alignment horizontal="left" wrapText="1" indent="1"/>
      <protection/>
    </xf>
    <xf numFmtId="1" fontId="14" fillId="0" borderId="0" xfId="379" applyNumberFormat="1" applyFont="1" applyFill="1" applyBorder="1" applyAlignment="1" applyProtection="1">
      <alignment vertical="center" wrapText="1"/>
      <protection/>
    </xf>
    <xf numFmtId="1" fontId="14" fillId="0" borderId="0" xfId="379" applyNumberFormat="1" applyFont="1" applyFill="1" applyBorder="1" applyAlignment="1" applyProtection="1">
      <alignment horizontal="left" vertical="center" wrapText="1"/>
      <protection/>
    </xf>
    <xf numFmtId="0" fontId="14" fillId="0" borderId="0" xfId="381" applyFont="1" applyBorder="1" applyProtection="1">
      <alignment/>
      <protection/>
    </xf>
    <xf numFmtId="0" fontId="14" fillId="0" borderId="0" xfId="381" applyFont="1" applyBorder="1" applyAlignment="1" applyProtection="1">
      <alignment horizontal="left" wrapText="1"/>
      <protection/>
    </xf>
    <xf numFmtId="0" fontId="14" fillId="0" borderId="0" xfId="381" applyFont="1" applyAlignment="1" applyProtection="1">
      <alignment horizontal="left" wrapText="1"/>
      <protection/>
    </xf>
    <xf numFmtId="0" fontId="14" fillId="0" borderId="0" xfId="379" applyFont="1" applyBorder="1" applyProtection="1">
      <alignment/>
      <protection/>
    </xf>
    <xf numFmtId="0" fontId="16" fillId="0" borderId="0" xfId="379" applyFont="1" applyFill="1" applyAlignment="1" applyProtection="1">
      <alignment horizontal="centerContinuous"/>
      <protection/>
    </xf>
    <xf numFmtId="0" fontId="14" fillId="0" borderId="0" xfId="381" applyFont="1" applyFill="1" applyAlignment="1" applyProtection="1">
      <alignment/>
      <protection/>
    </xf>
    <xf numFmtId="0" fontId="14" fillId="0" borderId="0" xfId="379" applyFont="1" applyProtection="1">
      <alignment/>
      <protection/>
    </xf>
    <xf numFmtId="0" fontId="14" fillId="0" borderId="0" xfId="38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385" applyFont="1" applyFill="1" applyAlignment="1" applyProtection="1">
      <alignment vertical="justify" wrapText="1"/>
      <protection/>
    </xf>
    <xf numFmtId="0" fontId="5" fillId="0" borderId="0" xfId="382" applyFont="1" applyFill="1" applyBorder="1" applyAlignment="1" applyProtection="1">
      <alignment horizontal="left" vertical="justify" wrapText="1"/>
      <protection/>
    </xf>
    <xf numFmtId="0" fontId="6" fillId="0" borderId="0" xfId="382" applyFont="1" applyFill="1" applyBorder="1" applyAlignment="1" applyProtection="1">
      <alignment horizontal="left" vertical="justify" wrapText="1"/>
      <protection/>
    </xf>
    <xf numFmtId="0" fontId="6" fillId="0" borderId="0" xfId="38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382" applyFont="1" applyFill="1" applyAlignment="1" applyProtection="1">
      <alignment horizontal="left" vertical="justify"/>
      <protection/>
    </xf>
    <xf numFmtId="0" fontId="6" fillId="0" borderId="19" xfId="382" applyFont="1" applyFill="1" applyBorder="1" applyAlignment="1" applyProtection="1">
      <alignment horizontal="left" vertical="justify" wrapText="1"/>
      <protection/>
    </xf>
    <xf numFmtId="0" fontId="6" fillId="0" borderId="0" xfId="385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385" applyFont="1" applyFill="1" applyBorder="1" applyAlignment="1" applyProtection="1">
      <alignment horizontal="left" vertical="justify" wrapText="1"/>
      <protection/>
    </xf>
    <xf numFmtId="0" fontId="3" fillId="0" borderId="10" xfId="385" applyFont="1" applyFill="1" applyBorder="1" applyAlignment="1" applyProtection="1">
      <alignment horizontal="left" vertical="justify" wrapText="1"/>
      <protection/>
    </xf>
    <xf numFmtId="0" fontId="1" fillId="40" borderId="10" xfId="385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385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2" applyFont="1" applyBorder="1" applyAlignment="1" applyProtection="1">
      <alignment horizontal="left" vertical="center" wrapText="1"/>
      <protection/>
    </xf>
    <xf numFmtId="0" fontId="16" fillId="0" borderId="0" xfId="382" applyFont="1" applyBorder="1" applyAlignment="1" applyProtection="1">
      <alignment vertical="top" wrapText="1"/>
      <protection/>
    </xf>
    <xf numFmtId="0" fontId="14" fillId="0" borderId="0" xfId="384" applyFont="1" applyBorder="1" applyAlignment="1" applyProtection="1">
      <alignment horizontal="centerContinuous"/>
      <protection/>
    </xf>
    <xf numFmtId="0" fontId="14" fillId="0" borderId="0" xfId="384" applyFont="1" applyBorder="1" applyProtection="1">
      <alignment/>
      <protection/>
    </xf>
    <xf numFmtId="0" fontId="14" fillId="0" borderId="0" xfId="384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85" applyFont="1" applyFill="1" applyProtection="1">
      <alignment/>
      <protection/>
    </xf>
    <xf numFmtId="0" fontId="16" fillId="0" borderId="0" xfId="382" applyFont="1" applyBorder="1" applyAlignment="1" applyProtection="1">
      <alignment horizontal="center" vertical="center"/>
      <protection/>
    </xf>
    <xf numFmtId="0" fontId="16" fillId="0" borderId="0" xfId="382" applyFont="1" applyBorder="1" applyAlignment="1" applyProtection="1">
      <alignment vertical="center" wrapText="1"/>
      <protection/>
    </xf>
    <xf numFmtId="49" fontId="4" fillId="0" borderId="10" xfId="382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382" applyNumberFormat="1" applyFont="1" applyAlignment="1" applyProtection="1">
      <alignment horizontal="left" vertical="center"/>
      <protection/>
    </xf>
    <xf numFmtId="0" fontId="3" fillId="0" borderId="0" xfId="382" applyFont="1" applyBorder="1" applyAlignment="1" applyProtection="1">
      <alignment horizontal="right" vertical="center"/>
      <protection hidden="1"/>
    </xf>
    <xf numFmtId="0" fontId="3" fillId="0" borderId="0" xfId="382" applyFont="1" applyBorder="1" applyAlignment="1" applyProtection="1">
      <alignment horizontal="right" vertical="center"/>
      <protection/>
    </xf>
    <xf numFmtId="0" fontId="13" fillId="0" borderId="0" xfId="384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379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382" applyNumberFormat="1" applyFont="1" applyAlignment="1" applyProtection="1">
      <alignment horizontal="left" vertical="center"/>
      <protection/>
    </xf>
    <xf numFmtId="189" fontId="3" fillId="0" borderId="0" xfId="382" applyNumberFormat="1" applyFont="1" applyAlignment="1" applyProtection="1">
      <alignment horizontal="left" vertical="center" wrapText="1"/>
      <protection/>
    </xf>
    <xf numFmtId="3" fontId="1" fillId="7" borderId="10" xfId="385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385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382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385" applyFont="1" applyFill="1" applyBorder="1" applyAlignment="1" applyProtection="1">
      <alignment horizontal="center" vertical="center" wrapText="1"/>
      <protection/>
    </xf>
    <xf numFmtId="0" fontId="5" fillId="41" borderId="10" xfId="382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382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387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387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387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386" applyFont="1" applyFill="1" applyBorder="1" applyAlignment="1" applyProtection="1">
      <alignment horizontal="center" vertical="center" textRotation="90"/>
      <protection/>
    </xf>
    <xf numFmtId="0" fontId="16" fillId="0" borderId="10" xfId="386" applyFont="1" applyFill="1" applyBorder="1" applyAlignment="1" applyProtection="1">
      <alignment horizontal="center" vertical="center" wrapText="1"/>
      <protection/>
    </xf>
    <xf numFmtId="0" fontId="16" fillId="0" borderId="10" xfId="378" applyFont="1" applyFill="1" applyBorder="1" applyAlignment="1" applyProtection="1">
      <alignment horizontal="center" vertical="center" wrapText="1"/>
      <protection/>
    </xf>
    <xf numFmtId="0" fontId="16" fillId="42" borderId="20" xfId="378" applyFont="1" applyFill="1" applyBorder="1" applyAlignment="1" applyProtection="1">
      <alignment horizontal="center" vertical="center" wrapText="1"/>
      <protection/>
    </xf>
    <xf numFmtId="190" fontId="14" fillId="7" borderId="21" xfId="378" applyNumberFormat="1" applyFont="1" applyFill="1" applyBorder="1" applyAlignment="1" applyProtection="1">
      <alignment/>
      <protection locked="0"/>
    </xf>
    <xf numFmtId="190" fontId="14" fillId="7" borderId="22" xfId="378" applyNumberFormat="1" applyFont="1" applyFill="1" applyBorder="1" applyAlignment="1" applyProtection="1">
      <alignment/>
      <protection locked="0"/>
    </xf>
    <xf numFmtId="190" fontId="14" fillId="7" borderId="23" xfId="378" applyNumberFormat="1" applyFont="1" applyFill="1" applyBorder="1" applyAlignment="1" applyProtection="1">
      <alignment/>
      <protection locked="0"/>
    </xf>
    <xf numFmtId="190" fontId="14" fillId="7" borderId="24" xfId="378" applyNumberFormat="1" applyFont="1" applyFill="1" applyBorder="1" applyAlignment="1" applyProtection="1">
      <alignment/>
      <protection locked="0"/>
    </xf>
    <xf numFmtId="190" fontId="14" fillId="7" borderId="23" xfId="183" applyNumberFormat="1" applyFont="1" applyFill="1" applyBorder="1" applyAlignment="1" applyProtection="1">
      <alignment/>
      <protection locked="0"/>
    </xf>
    <xf numFmtId="190" fontId="14" fillId="7" borderId="24" xfId="183" applyNumberFormat="1" applyFont="1" applyFill="1" applyBorder="1" applyAlignment="1" applyProtection="1">
      <alignment/>
      <protection locked="0"/>
    </xf>
    <xf numFmtId="0" fontId="16" fillId="42" borderId="25" xfId="37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379" applyFont="1" applyFill="1" applyBorder="1" applyAlignment="1" applyProtection="1">
      <alignment horizontal="left" wrapText="1" indent="1"/>
      <protection/>
    </xf>
    <xf numFmtId="3" fontId="16" fillId="0" borderId="10" xfId="384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8" fillId="0" borderId="0" xfId="386" applyFont="1">
      <alignment/>
      <protection/>
    </xf>
    <xf numFmtId="0" fontId="69" fillId="0" borderId="0" xfId="0" applyFont="1" applyAlignment="1">
      <alignment vertical="center" wrapText="1"/>
    </xf>
    <xf numFmtId="0" fontId="14" fillId="7" borderId="10" xfId="386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386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386" applyFont="1" applyFill="1">
      <alignment/>
      <protection/>
    </xf>
    <xf numFmtId="10" fontId="14" fillId="7" borderId="18" xfId="386" applyNumberFormat="1" applyFont="1" applyFill="1" applyBorder="1" applyAlignment="1" applyProtection="1">
      <alignment horizontal="center"/>
      <protection locked="0"/>
    </xf>
    <xf numFmtId="10" fontId="14" fillId="7" borderId="17" xfId="386" applyNumberFormat="1" applyFont="1" applyFill="1" applyBorder="1" applyAlignment="1" applyProtection="1">
      <alignment horizontal="center"/>
      <protection locked="0"/>
    </xf>
    <xf numFmtId="3" fontId="14" fillId="7" borderId="18" xfId="386" applyNumberFormat="1" applyFont="1" applyFill="1" applyBorder="1" applyAlignment="1" applyProtection="1">
      <alignment horizontal="right"/>
      <protection locked="0"/>
    </xf>
    <xf numFmtId="3" fontId="14" fillId="7" borderId="17" xfId="386" applyNumberFormat="1" applyFont="1" applyFill="1" applyBorder="1" applyAlignment="1" applyProtection="1">
      <alignment horizontal="right"/>
      <protection locked="0"/>
    </xf>
    <xf numFmtId="10" fontId="14" fillId="0" borderId="17" xfId="386" applyNumberFormat="1" applyFont="1" applyFill="1" applyBorder="1" applyAlignment="1" applyProtection="1">
      <alignment horizontal="center"/>
      <protection locked="0"/>
    </xf>
    <xf numFmtId="10" fontId="14" fillId="0" borderId="27" xfId="386" applyNumberFormat="1" applyFont="1" applyFill="1" applyBorder="1" applyAlignment="1" applyProtection="1">
      <alignment horizontal="center"/>
      <protection/>
    </xf>
    <xf numFmtId="10" fontId="14" fillId="0" borderId="17" xfId="386" applyNumberFormat="1" applyFont="1" applyFill="1" applyBorder="1" applyAlignment="1" applyProtection="1">
      <alignment horizontal="center"/>
      <protection/>
    </xf>
    <xf numFmtId="0" fontId="14" fillId="0" borderId="17" xfId="386" applyFont="1" applyFill="1" applyBorder="1" applyAlignment="1" applyProtection="1">
      <alignment horizontal="center"/>
      <protection locked="0"/>
    </xf>
    <xf numFmtId="0" fontId="16" fillId="0" borderId="0" xfId="386" applyFont="1" applyFill="1" applyBorder="1" applyAlignment="1" applyProtection="1">
      <alignment vertical="center" wrapText="1"/>
      <protection/>
    </xf>
    <xf numFmtId="3" fontId="14" fillId="7" borderId="18" xfId="386" applyNumberFormat="1" applyFont="1" applyFill="1" applyBorder="1" applyProtection="1">
      <alignment/>
      <protection locked="0"/>
    </xf>
    <xf numFmtId="3" fontId="14" fillId="7" borderId="17" xfId="386" applyNumberFormat="1" applyFont="1" applyFill="1" applyBorder="1" applyProtection="1">
      <alignment/>
      <protection locked="0"/>
    </xf>
    <xf numFmtId="10" fontId="14" fillId="7" borderId="17" xfId="386" applyNumberFormat="1" applyFont="1" applyFill="1" applyBorder="1" applyProtection="1">
      <alignment/>
      <protection locked="0"/>
    </xf>
    <xf numFmtId="3" fontId="14" fillId="7" borderId="10" xfId="386" applyNumberFormat="1" applyFont="1" applyFill="1" applyBorder="1" applyProtection="1">
      <alignment/>
      <protection locked="0"/>
    </xf>
    <xf numFmtId="0" fontId="20" fillId="4" borderId="0" xfId="386" applyFont="1" applyFill="1">
      <alignment/>
      <protection/>
    </xf>
    <xf numFmtId="0" fontId="14" fillId="4" borderId="0" xfId="386" applyFont="1" applyFill="1">
      <alignment/>
      <protection/>
    </xf>
    <xf numFmtId="0" fontId="14" fillId="4" borderId="0" xfId="386" applyFont="1" applyFill="1" applyProtection="1">
      <alignment/>
      <protection locked="0"/>
    </xf>
    <xf numFmtId="0" fontId="20" fillId="43" borderId="0" xfId="386" applyFont="1" applyFill="1">
      <alignment/>
      <protection/>
    </xf>
    <xf numFmtId="0" fontId="14" fillId="6" borderId="0" xfId="386" applyFont="1" applyFill="1">
      <alignment/>
      <protection/>
    </xf>
    <xf numFmtId="0" fontId="14" fillId="11" borderId="0" xfId="386" applyFont="1" applyFill="1">
      <alignment/>
      <protection/>
    </xf>
    <xf numFmtId="0" fontId="68" fillId="10" borderId="0" xfId="386" applyFont="1" applyFill="1">
      <alignment/>
      <protection/>
    </xf>
    <xf numFmtId="0" fontId="14" fillId="10" borderId="0" xfId="386" applyFont="1" applyFill="1">
      <alignment/>
      <protection/>
    </xf>
    <xf numFmtId="0" fontId="20" fillId="6" borderId="0" xfId="386" applyFont="1" applyFill="1">
      <alignment/>
      <protection/>
    </xf>
    <xf numFmtId="0" fontId="20" fillId="8" borderId="0" xfId="386" applyFont="1" applyFill="1">
      <alignment/>
      <protection/>
    </xf>
    <xf numFmtId="0" fontId="20" fillId="10" borderId="0" xfId="386" applyFont="1" applyFill="1">
      <alignment/>
      <protection/>
    </xf>
    <xf numFmtId="0" fontId="20" fillId="11" borderId="0" xfId="386" applyFont="1" applyFill="1">
      <alignment/>
      <protection/>
    </xf>
    <xf numFmtId="0" fontId="14" fillId="11" borderId="0" xfId="386" applyFont="1" applyFill="1" applyProtection="1">
      <alignment/>
      <protection locked="0"/>
    </xf>
    <xf numFmtId="0" fontId="14" fillId="10" borderId="0" xfId="386" applyFont="1" applyFill="1" applyBorder="1">
      <alignment/>
      <protection/>
    </xf>
    <xf numFmtId="0" fontId="14" fillId="8" borderId="0" xfId="386" applyFont="1" applyFill="1" applyBorder="1">
      <alignment/>
      <protection/>
    </xf>
    <xf numFmtId="0" fontId="14" fillId="8" borderId="0" xfId="380" applyFont="1" applyFill="1" applyBorder="1" applyAlignment="1">
      <alignment/>
      <protection/>
    </xf>
    <xf numFmtId="0" fontId="14" fillId="42" borderId="28" xfId="378" applyFont="1" applyFill="1" applyBorder="1" applyAlignment="1" applyProtection="1">
      <alignment horizontal="center" vertical="center" wrapText="1"/>
      <protection/>
    </xf>
    <xf numFmtId="0" fontId="14" fillId="42" borderId="28" xfId="385" applyFont="1" applyFill="1" applyBorder="1" applyAlignment="1">
      <alignment horizontal="center" vertical="justify"/>
      <protection/>
    </xf>
    <xf numFmtId="0" fontId="14" fillId="0" borderId="18" xfId="386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92" applyNumberFormat="1" applyFont="1" applyAlignment="1" applyProtection="1">
      <alignment horizontal="centerContinuous" vertical="top"/>
      <protection hidden="1"/>
    </xf>
    <xf numFmtId="0" fontId="14" fillId="0" borderId="0" xfId="183" applyNumberFormat="1" applyFont="1" applyAlignment="1" applyProtection="1">
      <alignment horizontal="centerContinuous"/>
      <protection hidden="1"/>
    </xf>
    <xf numFmtId="0" fontId="14" fillId="0" borderId="0" xfId="183" applyFont="1" applyProtection="1">
      <alignment/>
      <protection hidden="1"/>
    </xf>
    <xf numFmtId="0" fontId="14" fillId="0" borderId="0" xfId="382" applyNumberFormat="1" applyFont="1" applyBorder="1" applyAlignment="1" applyProtection="1">
      <alignment horizontal="centerContinuous" vertical="center"/>
      <protection hidden="1"/>
    </xf>
    <xf numFmtId="190" fontId="14" fillId="44" borderId="11" xfId="183" applyNumberFormat="1" applyFont="1" applyFill="1" applyBorder="1" applyAlignment="1" applyProtection="1">
      <alignment horizontal="right"/>
      <protection hidden="1"/>
    </xf>
    <xf numFmtId="190" fontId="14" fillId="44" borderId="29" xfId="183" applyNumberFormat="1" applyFont="1" applyFill="1" applyBorder="1" applyAlignment="1" applyProtection="1">
      <alignment horizontal="left"/>
      <protection hidden="1"/>
    </xf>
    <xf numFmtId="190" fontId="14" fillId="44" borderId="29" xfId="183" applyNumberFormat="1" applyFont="1" applyFill="1" applyBorder="1" applyAlignment="1" applyProtection="1">
      <alignment horizontal="right"/>
      <protection hidden="1"/>
    </xf>
    <xf numFmtId="190" fontId="14" fillId="0" borderId="15" xfId="183" applyNumberFormat="1" applyFont="1" applyFill="1" applyBorder="1" applyAlignment="1" applyProtection="1">
      <alignment horizontal="right"/>
      <protection hidden="1"/>
    </xf>
    <xf numFmtId="190" fontId="14" fillId="0" borderId="19" xfId="183" applyNumberFormat="1" applyFont="1" applyFill="1" applyBorder="1" applyAlignment="1" applyProtection="1">
      <alignment horizontal="left"/>
      <protection hidden="1"/>
    </xf>
    <xf numFmtId="190" fontId="14" fillId="0" borderId="19" xfId="183" applyNumberFormat="1" applyFont="1" applyFill="1" applyBorder="1" applyAlignment="1" applyProtection="1">
      <alignment horizontal="right"/>
      <protection hidden="1"/>
    </xf>
    <xf numFmtId="190" fontId="14" fillId="0" borderId="0" xfId="183" applyNumberFormat="1" applyFont="1" applyFill="1" applyBorder="1" applyAlignment="1" applyProtection="1">
      <alignment horizontal="right"/>
      <protection hidden="1"/>
    </xf>
    <xf numFmtId="0" fontId="14" fillId="0" borderId="15" xfId="183" applyFont="1" applyBorder="1" applyProtection="1">
      <alignment/>
      <protection hidden="1"/>
    </xf>
    <xf numFmtId="0" fontId="16" fillId="42" borderId="11" xfId="192" applyFont="1" applyFill="1" applyBorder="1" applyAlignment="1" applyProtection="1">
      <alignment horizontal="centerContinuous" vertical="center" wrapText="1"/>
      <protection hidden="1"/>
    </xf>
    <xf numFmtId="0" fontId="14" fillId="42" borderId="29" xfId="192" applyFont="1" applyFill="1" applyBorder="1" applyAlignment="1" applyProtection="1">
      <alignment horizontal="centerContinuous" vertical="center" wrapText="1"/>
      <protection hidden="1"/>
    </xf>
    <xf numFmtId="0" fontId="14" fillId="42" borderId="12" xfId="192" applyFont="1" applyFill="1" applyBorder="1" applyAlignment="1" applyProtection="1">
      <alignment horizontal="centerContinuous" vertical="center" wrapText="1"/>
      <protection hidden="1"/>
    </xf>
    <xf numFmtId="0" fontId="14" fillId="0" borderId="0" xfId="183" applyFont="1" applyBorder="1" applyProtection="1">
      <alignment/>
      <protection hidden="1"/>
    </xf>
    <xf numFmtId="3" fontId="14" fillId="0" borderId="0" xfId="183" applyNumberFormat="1" applyFont="1" applyBorder="1" applyProtection="1">
      <alignment/>
      <protection hidden="1"/>
    </xf>
    <xf numFmtId="3" fontId="14" fillId="0" borderId="16" xfId="183" applyNumberFormat="1" applyFont="1" applyBorder="1" applyProtection="1">
      <alignment/>
      <protection hidden="1"/>
    </xf>
    <xf numFmtId="0" fontId="16" fillId="0" borderId="13" xfId="183" applyFont="1" applyBorder="1" applyAlignment="1" applyProtection="1">
      <alignment horizontal="left"/>
      <protection hidden="1"/>
    </xf>
    <xf numFmtId="3" fontId="16" fillId="0" borderId="19" xfId="183" applyNumberFormat="1" applyFont="1" applyBorder="1" applyProtection="1">
      <alignment/>
      <protection hidden="1"/>
    </xf>
    <xf numFmtId="3" fontId="16" fillId="0" borderId="14" xfId="183" applyNumberFormat="1" applyFont="1" applyBorder="1" applyProtection="1">
      <alignment/>
      <protection hidden="1"/>
    </xf>
    <xf numFmtId="190" fontId="14" fillId="0" borderId="0" xfId="183" applyNumberFormat="1" applyFont="1" applyFill="1" applyBorder="1" applyAlignment="1" applyProtection="1">
      <alignment horizontal="left"/>
      <protection hidden="1"/>
    </xf>
    <xf numFmtId="0" fontId="16" fillId="42" borderId="12" xfId="192" applyFont="1" applyFill="1" applyBorder="1" applyAlignment="1" applyProtection="1">
      <alignment horizontal="centerContinuous" vertical="center" wrapText="1"/>
      <protection hidden="1"/>
    </xf>
    <xf numFmtId="3" fontId="16" fillId="0" borderId="16" xfId="183" applyNumberFormat="1" applyFont="1" applyBorder="1" applyProtection="1">
      <alignment/>
      <protection hidden="1"/>
    </xf>
    <xf numFmtId="0" fontId="14" fillId="0" borderId="25" xfId="183" applyFont="1" applyBorder="1" applyProtection="1">
      <alignment/>
      <protection hidden="1"/>
    </xf>
    <xf numFmtId="0" fontId="14" fillId="0" borderId="13" xfId="183" applyFont="1" applyBorder="1" applyProtection="1">
      <alignment/>
      <protection hidden="1"/>
    </xf>
    <xf numFmtId="3" fontId="14" fillId="0" borderId="19" xfId="183" applyNumberFormat="1" applyFont="1" applyBorder="1" applyProtection="1">
      <alignment/>
      <protection hidden="1"/>
    </xf>
    <xf numFmtId="0" fontId="16" fillId="0" borderId="0" xfId="183" applyFont="1" applyBorder="1" applyProtection="1">
      <alignment/>
      <protection hidden="1"/>
    </xf>
    <xf numFmtId="0" fontId="14" fillId="0" borderId="15" xfId="192" applyFont="1" applyFill="1" applyBorder="1" applyAlignment="1" applyProtection="1">
      <alignment horizontal="left" vertical="center"/>
      <protection hidden="1"/>
    </xf>
    <xf numFmtId="3" fontId="14" fillId="0" borderId="0" xfId="192" applyNumberFormat="1" applyFont="1" applyFill="1" applyBorder="1" applyAlignment="1" applyProtection="1">
      <alignment/>
      <protection hidden="1"/>
    </xf>
    <xf numFmtId="3" fontId="14" fillId="0" borderId="0" xfId="183" applyNumberFormat="1" applyFont="1" applyBorder="1" applyAlignment="1" applyProtection="1">
      <alignment/>
      <protection hidden="1"/>
    </xf>
    <xf numFmtId="3" fontId="16" fillId="0" borderId="16" xfId="183" applyNumberFormat="1" applyFont="1" applyBorder="1" applyAlignment="1" applyProtection="1">
      <alignment/>
      <protection hidden="1"/>
    </xf>
    <xf numFmtId="3" fontId="14" fillId="0" borderId="19" xfId="183" applyNumberFormat="1" applyFont="1" applyBorder="1" applyAlignment="1" applyProtection="1">
      <alignment/>
      <protection hidden="1"/>
    </xf>
    <xf numFmtId="3" fontId="16" fillId="0" borderId="14" xfId="183" applyNumberFormat="1" applyFont="1" applyBorder="1" applyAlignment="1" applyProtection="1">
      <alignment/>
      <protection hidden="1"/>
    </xf>
    <xf numFmtId="0" fontId="14" fillId="45" borderId="11" xfId="183" applyFont="1" applyFill="1" applyBorder="1" applyProtection="1">
      <alignment/>
      <protection hidden="1"/>
    </xf>
    <xf numFmtId="0" fontId="14" fillId="45" borderId="29" xfId="18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83" applyFont="1" applyBorder="1" applyAlignment="1" applyProtection="1">
      <alignment wrapText="1"/>
      <protection hidden="1"/>
    </xf>
    <xf numFmtId="3" fontId="16" fillId="0" borderId="0" xfId="183" applyNumberFormat="1" applyFont="1" applyBorder="1" applyAlignment="1" applyProtection="1">
      <alignment/>
      <protection hidden="1"/>
    </xf>
    <xf numFmtId="0" fontId="16" fillId="42" borderId="29" xfId="192" applyFont="1" applyFill="1" applyBorder="1" applyAlignment="1" applyProtection="1">
      <alignment horizontal="centerContinuous" vertical="center" wrapText="1"/>
      <protection hidden="1"/>
    </xf>
    <xf numFmtId="0" fontId="14" fillId="0" borderId="13" xfId="18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382" applyFont="1" applyFill="1" applyBorder="1" applyAlignment="1" applyProtection="1">
      <alignment horizontal="center" vertical="center" wrapText="1"/>
      <protection/>
    </xf>
    <xf numFmtId="0" fontId="16" fillId="41" borderId="10" xfId="382" applyFont="1" applyFill="1" applyBorder="1" applyAlignment="1" applyProtection="1">
      <alignment horizontal="center" vertical="center" wrapText="1"/>
      <protection/>
    </xf>
    <xf numFmtId="0" fontId="14" fillId="0" borderId="10" xfId="379" applyFont="1" applyBorder="1" applyAlignment="1" applyProtection="1">
      <alignment horizontal="left" vertical="center" wrapText="1"/>
      <protection/>
    </xf>
    <xf numFmtId="0" fontId="14" fillId="0" borderId="10" xfId="381" applyFont="1" applyBorder="1" applyAlignment="1" applyProtection="1">
      <alignment horizontal="left" vertical="center" wrapText="1"/>
      <protection/>
    </xf>
    <xf numFmtId="0" fontId="16" fillId="0" borderId="10" xfId="379" applyFont="1" applyBorder="1" applyAlignment="1" applyProtection="1">
      <alignment horizontal="left" vertical="center"/>
      <protection/>
    </xf>
    <xf numFmtId="0" fontId="14" fillId="0" borderId="10" xfId="382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382" applyFont="1" applyFill="1" applyBorder="1" applyAlignment="1" applyProtection="1">
      <alignment horizontal="center" vertical="top" wrapText="1"/>
      <protection/>
    </xf>
    <xf numFmtId="0" fontId="16" fillId="43" borderId="10" xfId="382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382" applyFont="1" applyFill="1" applyBorder="1" applyAlignment="1" applyProtection="1">
      <alignment horizontal="center" vertical="center" wrapText="1"/>
      <protection/>
    </xf>
    <xf numFmtId="0" fontId="16" fillId="4" borderId="10" xfId="384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382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382" applyFont="1" applyFill="1" applyBorder="1" applyAlignment="1" applyProtection="1">
      <alignment horizontal="center" vertical="center" wrapText="1"/>
      <protection/>
    </xf>
    <xf numFmtId="0" fontId="16" fillId="6" borderId="10" xfId="384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382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382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382" applyFont="1" applyFill="1" applyBorder="1" applyAlignment="1" applyProtection="1">
      <alignment horizontal="left" vertical="center" wrapText="1"/>
      <protection/>
    </xf>
    <xf numFmtId="0" fontId="14" fillId="6" borderId="10" xfId="382" applyFont="1" applyFill="1" applyBorder="1" applyAlignment="1" applyProtection="1">
      <alignment horizontal="left" vertical="center" wrapText="1"/>
      <protection/>
    </xf>
    <xf numFmtId="0" fontId="16" fillId="6" borderId="10" xfId="385" applyFont="1" applyFill="1" applyBorder="1" applyAlignment="1" applyProtection="1">
      <alignment horizontal="left" vertical="justify" wrapText="1"/>
      <protection/>
    </xf>
    <xf numFmtId="0" fontId="14" fillId="6" borderId="10" xfId="385" applyFont="1" applyFill="1" applyBorder="1" applyAlignment="1" applyProtection="1">
      <alignment horizontal="left" vertical="justify" wrapText="1"/>
      <protection/>
    </xf>
    <xf numFmtId="0" fontId="14" fillId="8" borderId="10" xfId="379" applyFont="1" applyFill="1" applyBorder="1" applyAlignment="1" applyProtection="1">
      <alignment horizontal="left" vertical="center" wrapText="1"/>
      <protection/>
    </xf>
    <xf numFmtId="0" fontId="14" fillId="8" borderId="10" xfId="379" applyFont="1" applyFill="1" applyBorder="1" applyAlignment="1" applyProtection="1">
      <alignment horizontal="left" wrapText="1"/>
      <protection/>
    </xf>
    <xf numFmtId="0" fontId="14" fillId="8" borderId="10" xfId="379" applyFont="1" applyFill="1" applyBorder="1" applyAlignment="1" applyProtection="1">
      <alignment horizontal="left" wrapText="1" indent="1"/>
      <protection/>
    </xf>
    <xf numFmtId="0" fontId="14" fillId="8" borderId="10" xfId="381" applyFont="1" applyFill="1" applyBorder="1" applyAlignment="1" applyProtection="1">
      <alignment horizontal="left" vertical="center" wrapText="1"/>
      <protection/>
    </xf>
    <xf numFmtId="0" fontId="14" fillId="8" borderId="10" xfId="381" applyFont="1" applyFill="1" applyBorder="1" applyAlignment="1" applyProtection="1">
      <alignment horizontal="left" wrapText="1" indent="1"/>
      <protection/>
    </xf>
    <xf numFmtId="0" fontId="16" fillId="8" borderId="10" xfId="379" applyFont="1" applyFill="1" applyBorder="1" applyAlignment="1" applyProtection="1">
      <alignment horizontal="left" vertical="center"/>
      <protection/>
    </xf>
    <xf numFmtId="0" fontId="16" fillId="8" borderId="10" xfId="379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382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382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382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382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382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60" applyNumberFormat="1" applyFont="1" applyFill="1" applyBorder="1" applyAlignment="1" applyProtection="1">
      <alignment/>
      <protection locked="0"/>
    </xf>
    <xf numFmtId="189" fontId="14" fillId="0" borderId="0" xfId="382" applyNumberFormat="1" applyFont="1" applyAlignment="1" applyProtection="1">
      <alignment horizontal="left" vertical="center" wrapText="1"/>
      <protection/>
    </xf>
    <xf numFmtId="0" fontId="14" fillId="0" borderId="0" xfId="382" applyFont="1" applyBorder="1" applyAlignment="1" applyProtection="1">
      <alignment horizontal="right" vertical="center"/>
      <protection/>
    </xf>
    <xf numFmtId="0" fontId="14" fillId="0" borderId="0" xfId="382" applyFont="1" applyBorder="1" applyAlignment="1" applyProtection="1">
      <alignment vertical="center"/>
      <protection/>
    </xf>
    <xf numFmtId="0" fontId="14" fillId="0" borderId="0" xfId="382" applyFont="1" applyBorder="1" applyAlignment="1" applyProtection="1">
      <alignment horizontal="left" vertical="center"/>
      <protection/>
    </xf>
    <xf numFmtId="0" fontId="14" fillId="0" borderId="10" xfId="382" applyFont="1" applyBorder="1" applyAlignment="1" applyProtection="1">
      <alignment horizontal="center" vertical="center" wrapText="1"/>
      <protection/>
    </xf>
    <xf numFmtId="49" fontId="14" fillId="0" borderId="10" xfId="382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382" applyFont="1" applyBorder="1" applyAlignment="1" applyProtection="1">
      <alignment horizontal="centerContinuous" vertical="center"/>
      <protection/>
    </xf>
    <xf numFmtId="0" fontId="4" fillId="0" borderId="0" xfId="382" applyFont="1" applyBorder="1" applyAlignment="1" applyProtection="1">
      <alignment horizontal="centerContinuous" vertical="center" wrapText="1"/>
      <protection/>
    </xf>
    <xf numFmtId="0" fontId="5" fillId="0" borderId="0" xfId="382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382" applyFont="1" applyBorder="1" applyAlignment="1" applyProtection="1">
      <alignment horizontal="centerContinuous" vertical="center" wrapText="1"/>
      <protection/>
    </xf>
    <xf numFmtId="0" fontId="5" fillId="0" borderId="0" xfId="382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382" applyFont="1" applyFill="1" applyAlignment="1" applyProtection="1">
      <alignment vertical="top"/>
      <protection/>
    </xf>
    <xf numFmtId="0" fontId="4" fillId="0" borderId="0" xfId="382" applyFont="1" applyBorder="1" applyAlignment="1" applyProtection="1">
      <alignment vertical="center" wrapText="1"/>
      <protection/>
    </xf>
    <xf numFmtId="0" fontId="5" fillId="0" borderId="0" xfId="382" applyFont="1" applyAlignment="1" applyProtection="1">
      <alignment vertical="center" wrapText="1"/>
      <protection/>
    </xf>
    <xf numFmtId="0" fontId="4" fillId="0" borderId="0" xfId="382" applyFont="1" applyBorder="1" applyAlignment="1" applyProtection="1">
      <alignment horizontal="right" vertical="center"/>
      <protection/>
    </xf>
    <xf numFmtId="189" fontId="4" fillId="0" borderId="0" xfId="382" applyNumberFormat="1" applyFont="1" applyAlignment="1" applyProtection="1">
      <alignment horizontal="left" vertical="center" wrapText="1"/>
      <protection/>
    </xf>
    <xf numFmtId="0" fontId="5" fillId="0" borderId="0" xfId="382" applyFont="1" applyBorder="1" applyAlignment="1" applyProtection="1">
      <alignment vertical="top" wrapText="1"/>
      <protection/>
    </xf>
    <xf numFmtId="0" fontId="4" fillId="0" borderId="0" xfId="382" applyFont="1" applyBorder="1" applyAlignment="1" applyProtection="1">
      <alignment vertical="center"/>
      <protection/>
    </xf>
    <xf numFmtId="0" fontId="4" fillId="0" borderId="0" xfId="382" applyFont="1" applyBorder="1" applyAlignment="1" applyProtection="1">
      <alignment horizontal="left" vertical="center"/>
      <protection/>
    </xf>
    <xf numFmtId="0" fontId="5" fillId="0" borderId="0" xfId="382" applyFont="1" applyFill="1" applyBorder="1" applyAlignment="1" applyProtection="1">
      <alignment vertical="top" wrapText="1"/>
      <protection/>
    </xf>
    <xf numFmtId="0" fontId="4" fillId="0" borderId="0" xfId="383" applyFont="1" applyFill="1" applyBorder="1" applyAlignment="1" applyProtection="1">
      <alignment horizontal="right" vertical="center" wrapText="1"/>
      <protection/>
    </xf>
    <xf numFmtId="0" fontId="9" fillId="0" borderId="0" xfId="384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379" applyFont="1" applyBorder="1" applyAlignment="1" applyProtection="1">
      <alignment horizontal="center"/>
      <protection/>
    </xf>
    <xf numFmtId="0" fontId="14" fillId="0" borderId="10" xfId="379" applyFont="1" applyFill="1" applyBorder="1" applyAlignment="1" applyProtection="1">
      <alignment horizontal="centerContinuous"/>
      <protection/>
    </xf>
    <xf numFmtId="0" fontId="14" fillId="0" borderId="10" xfId="379" applyFont="1" applyBorder="1" applyAlignment="1" applyProtection="1">
      <alignment horizontal="center" vertical="center" wrapText="1"/>
      <protection/>
    </xf>
    <xf numFmtId="189" fontId="14" fillId="0" borderId="0" xfId="382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7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92" applyNumberFormat="1" applyFont="1" applyBorder="1" applyAlignment="1">
      <alignment horizontal="left" vertical="top" wrapText="1"/>
      <protection/>
    </xf>
    <xf numFmtId="0" fontId="14" fillId="0" borderId="10" xfId="185" applyFont="1" applyBorder="1">
      <alignment/>
      <protection/>
    </xf>
    <xf numFmtId="0" fontId="14" fillId="0" borderId="10" xfId="185" applyFont="1" applyBorder="1" applyAlignment="1">
      <alignment wrapText="1"/>
      <protection/>
    </xf>
    <xf numFmtId="172" fontId="16" fillId="0" borderId="0" xfId="143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385" applyFont="1" applyFill="1" applyBorder="1" applyAlignment="1" applyProtection="1">
      <alignment horizontal="left" vertical="center" wrapText="1"/>
      <protection/>
    </xf>
    <xf numFmtId="0" fontId="14" fillId="0" borderId="10" xfId="385" applyFont="1" applyFill="1" applyBorder="1" applyAlignment="1" applyProtection="1">
      <alignment horizontal="left" vertical="justify" wrapText="1"/>
      <protection/>
    </xf>
    <xf numFmtId="0" fontId="16" fillId="0" borderId="0" xfId="382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385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382" applyFont="1" applyFill="1" applyAlignment="1" applyProtection="1">
      <alignment horizontal="left" vertical="justify"/>
      <protection/>
    </xf>
    <xf numFmtId="0" fontId="16" fillId="0" borderId="18" xfId="385" applyFont="1" applyFill="1" applyBorder="1" applyAlignment="1" applyProtection="1">
      <alignment horizontal="center" vertical="center" wrapText="1"/>
      <protection/>
    </xf>
    <xf numFmtId="0" fontId="14" fillId="0" borderId="10" xfId="382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382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385" applyFont="1" applyFill="1" applyBorder="1" applyAlignment="1" applyProtection="1">
      <alignment horizontal="left" vertical="center" wrapText="1"/>
      <protection/>
    </xf>
    <xf numFmtId="0" fontId="14" fillId="11" borderId="10" xfId="385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386" applyFont="1" applyFill="1" applyBorder="1" applyAlignment="1" applyProtection="1">
      <alignment horizontal="center"/>
      <protection locked="0"/>
    </xf>
    <xf numFmtId="49" fontId="14" fillId="7" borderId="27" xfId="386" applyNumberFormat="1" applyFont="1" applyFill="1" applyBorder="1" applyAlignment="1" applyProtection="1">
      <alignment horizontal="center"/>
      <protection locked="0"/>
    </xf>
    <xf numFmtId="49" fontId="14" fillId="7" borderId="10" xfId="386" applyNumberFormat="1" applyFont="1" applyFill="1" applyBorder="1" applyAlignment="1" applyProtection="1">
      <alignment horizontal="center"/>
      <protection locked="0"/>
    </xf>
    <xf numFmtId="0" fontId="71" fillId="0" borderId="34" xfId="0" applyFont="1" applyFill="1" applyBorder="1" applyAlignment="1">
      <alignment horizontal="center"/>
    </xf>
    <xf numFmtId="0" fontId="71" fillId="0" borderId="35" xfId="0" applyFont="1" applyFill="1" applyBorder="1" applyAlignment="1">
      <alignment horizontal="center"/>
    </xf>
    <xf numFmtId="3" fontId="71" fillId="0" borderId="36" xfId="0" applyNumberFormat="1" applyFont="1" applyFill="1" applyBorder="1" applyAlignment="1">
      <alignment horizontal="center"/>
    </xf>
    <xf numFmtId="0" fontId="14" fillId="0" borderId="18" xfId="378" applyFont="1" applyFill="1" applyBorder="1" applyAlignment="1" applyProtection="1">
      <alignment horizontal="center" vertical="center" wrapText="1"/>
      <protection/>
    </xf>
    <xf numFmtId="190" fontId="14" fillId="7" borderId="10" xfId="378" applyNumberFormat="1" applyFont="1" applyFill="1" applyBorder="1" applyAlignment="1" applyProtection="1">
      <alignment/>
      <protection locked="0"/>
    </xf>
    <xf numFmtId="0" fontId="14" fillId="0" borderId="18" xfId="385" applyFont="1" applyFill="1" applyBorder="1" applyAlignment="1">
      <alignment horizontal="center" vertical="justify"/>
      <protection/>
    </xf>
    <xf numFmtId="0" fontId="16" fillId="0" borderId="20" xfId="378" applyFont="1" applyFill="1" applyBorder="1" applyAlignment="1" applyProtection="1">
      <alignment horizontal="center" vertical="center" wrapText="1"/>
      <protection/>
    </xf>
    <xf numFmtId="1" fontId="14" fillId="48" borderId="10" xfId="183" applyNumberFormat="1" applyFont="1" applyFill="1" applyBorder="1" applyProtection="1">
      <alignment/>
      <protection locked="0"/>
    </xf>
    <xf numFmtId="1" fontId="14" fillId="48" borderId="37" xfId="183" applyNumberFormat="1" applyFont="1" applyFill="1" applyBorder="1" applyProtection="1">
      <alignment/>
      <protection locked="0"/>
    </xf>
    <xf numFmtId="1" fontId="14" fillId="48" borderId="38" xfId="18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385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386" applyNumberFormat="1" applyFont="1" applyFill="1" applyBorder="1" applyProtection="1">
      <alignment/>
      <protection locked="0"/>
    </xf>
    <xf numFmtId="195" fontId="14" fillId="7" borderId="18" xfId="386" applyNumberFormat="1" applyFont="1" applyFill="1" applyBorder="1" applyProtection="1">
      <alignment/>
      <protection locked="0"/>
    </xf>
    <xf numFmtId="195" fontId="14" fillId="7" borderId="22" xfId="378" applyNumberFormat="1" applyFont="1" applyFill="1" applyBorder="1" applyAlignment="1" applyProtection="1">
      <alignment/>
      <protection locked="0"/>
    </xf>
    <xf numFmtId="195" fontId="14" fillId="7" borderId="24" xfId="378" applyNumberFormat="1" applyFont="1" applyFill="1" applyBorder="1" applyAlignment="1" applyProtection="1">
      <alignment/>
      <protection locked="0"/>
    </xf>
    <xf numFmtId="195" fontId="14" fillId="7" borderId="24" xfId="183" applyNumberFormat="1" applyFont="1" applyFill="1" applyBorder="1" applyAlignment="1" applyProtection="1">
      <alignment/>
      <protection locked="0"/>
    </xf>
    <xf numFmtId="197" fontId="14" fillId="7" borderId="10" xfId="378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385" applyNumberFormat="1" applyFont="1" applyFill="1" applyBorder="1" applyAlignment="1" applyProtection="1">
      <alignment horizontal="right" vertical="justify" wrapText="1"/>
      <protection/>
    </xf>
    <xf numFmtId="3" fontId="1" fillId="0" borderId="10" xfId="385" applyNumberFormat="1" applyFont="1" applyFill="1" applyBorder="1" applyAlignment="1" applyProtection="1">
      <alignment horizontal="right" vertical="justify"/>
      <protection/>
    </xf>
    <xf numFmtId="3" fontId="3" fillId="0" borderId="10" xfId="385" applyNumberFormat="1" applyFont="1" applyFill="1" applyBorder="1" applyAlignment="1" applyProtection="1">
      <alignment horizontal="right" vertical="justify"/>
      <protection/>
    </xf>
    <xf numFmtId="3" fontId="3" fillId="0" borderId="10" xfId="385" applyNumberFormat="1" applyFont="1" applyFill="1" applyBorder="1" applyAlignment="1" applyProtection="1">
      <alignment horizontal="right" vertical="center"/>
      <protection/>
    </xf>
    <xf numFmtId="3" fontId="1" fillId="0" borderId="10" xfId="385" applyNumberFormat="1" applyFont="1" applyFill="1" applyBorder="1" applyAlignment="1" applyProtection="1">
      <alignment horizontal="right" vertical="center"/>
      <protection/>
    </xf>
    <xf numFmtId="3" fontId="14" fillId="0" borderId="39" xfId="379" applyNumberFormat="1" applyFont="1" applyFill="1" applyBorder="1" applyAlignment="1" applyProtection="1">
      <alignment horizontal="right" vertical="center" wrapText="1"/>
      <protection/>
    </xf>
    <xf numFmtId="3" fontId="14" fillId="0" borderId="39" xfId="379" applyNumberFormat="1" applyFont="1" applyFill="1" applyBorder="1" applyAlignment="1" applyProtection="1">
      <alignment horizontal="center" vertical="center" wrapText="1"/>
      <protection/>
    </xf>
    <xf numFmtId="3" fontId="14" fillId="0" borderId="10" xfId="379" applyNumberFormat="1" applyFont="1" applyFill="1" applyBorder="1" applyAlignment="1" applyProtection="1">
      <alignment vertical="center" wrapText="1"/>
      <protection/>
    </xf>
    <xf numFmtId="10" fontId="14" fillId="0" borderId="18" xfId="386" applyNumberFormat="1" applyFont="1" applyFill="1" applyBorder="1" applyProtection="1">
      <alignment/>
      <protection/>
    </xf>
    <xf numFmtId="10" fontId="14" fillId="0" borderId="10" xfId="386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386" applyFont="1" applyFill="1" applyBorder="1" applyAlignment="1" applyProtection="1">
      <alignment horizontal="center" vertical="center"/>
      <protection/>
    </xf>
    <xf numFmtId="0" fontId="14" fillId="11" borderId="17" xfId="386" applyFont="1" applyFill="1" applyBorder="1" applyProtection="1">
      <alignment/>
      <protection/>
    </xf>
    <xf numFmtId="3" fontId="16" fillId="0" borderId="17" xfId="386" applyNumberFormat="1" applyFont="1" applyFill="1" applyBorder="1" applyProtection="1">
      <alignment/>
      <protection/>
    </xf>
    <xf numFmtId="0" fontId="14" fillId="0" borderId="0" xfId="386" applyFont="1" applyFill="1" applyBorder="1" applyProtection="1">
      <alignment/>
      <protection/>
    </xf>
    <xf numFmtId="0" fontId="14" fillId="0" borderId="0" xfId="386" applyFont="1" applyFill="1" applyBorder="1" applyAlignment="1" applyProtection="1">
      <alignment horizontal="center"/>
      <protection/>
    </xf>
    <xf numFmtId="3" fontId="14" fillId="0" borderId="0" xfId="386" applyNumberFormat="1" applyFont="1" applyFill="1" applyBorder="1" applyAlignment="1" applyProtection="1">
      <alignment horizontal="right"/>
      <protection/>
    </xf>
    <xf numFmtId="49" fontId="14" fillId="0" borderId="0" xfId="386" applyNumberFormat="1" applyFont="1" applyFill="1" applyBorder="1" applyAlignment="1" applyProtection="1">
      <alignment horizontal="center"/>
      <protection/>
    </xf>
    <xf numFmtId="186" fontId="14" fillId="0" borderId="0" xfId="386" applyNumberFormat="1" applyFont="1" applyFill="1" applyBorder="1" applyProtection="1">
      <alignment/>
      <protection/>
    </xf>
    <xf numFmtId="4" fontId="14" fillId="0" borderId="0" xfId="386" applyNumberFormat="1" applyFont="1" applyFill="1" applyBorder="1" applyProtection="1">
      <alignment/>
      <protection/>
    </xf>
    <xf numFmtId="3" fontId="14" fillId="0" borderId="0" xfId="386" applyNumberFormat="1" applyFont="1" applyFill="1" applyBorder="1" applyProtection="1">
      <alignment/>
      <protection/>
    </xf>
    <xf numFmtId="195" fontId="14" fillId="0" borderId="0" xfId="386" applyNumberFormat="1" applyFont="1" applyFill="1" applyBorder="1" applyProtection="1">
      <alignment/>
      <protection/>
    </xf>
    <xf numFmtId="4" fontId="14" fillId="0" borderId="0" xfId="386" applyNumberFormat="1" applyFont="1" applyFill="1" applyBorder="1" applyAlignment="1" applyProtection="1">
      <alignment horizontal="center"/>
      <protection/>
    </xf>
    <xf numFmtId="3" fontId="16" fillId="0" borderId="0" xfId="386" applyNumberFormat="1" applyFont="1" applyFill="1" applyBorder="1" applyProtection="1">
      <alignment/>
      <protection/>
    </xf>
    <xf numFmtId="10" fontId="16" fillId="0" borderId="0" xfId="386" applyNumberFormat="1" applyFont="1" applyFill="1" applyBorder="1" applyProtection="1">
      <alignment/>
      <protection/>
    </xf>
    <xf numFmtId="10" fontId="16" fillId="0" borderId="17" xfId="386" applyNumberFormat="1" applyFont="1" applyFill="1" applyBorder="1" applyProtection="1">
      <alignment/>
      <protection/>
    </xf>
    <xf numFmtId="0" fontId="14" fillId="11" borderId="17" xfId="386" applyFont="1" applyFill="1" applyBorder="1" applyAlignment="1" applyProtection="1">
      <alignment horizontal="center"/>
      <protection/>
    </xf>
    <xf numFmtId="3" fontId="14" fillId="11" borderId="17" xfId="386" applyNumberFormat="1" applyFont="1" applyFill="1" applyBorder="1" applyAlignment="1" applyProtection="1">
      <alignment horizontal="right"/>
      <protection/>
    </xf>
    <xf numFmtId="49" fontId="14" fillId="11" borderId="17" xfId="386" applyNumberFormat="1" applyFont="1" applyFill="1" applyBorder="1" applyAlignment="1" applyProtection="1">
      <alignment horizontal="center"/>
      <protection/>
    </xf>
    <xf numFmtId="186" fontId="14" fillId="11" borderId="17" xfId="386" applyNumberFormat="1" applyFont="1" applyFill="1" applyBorder="1" applyProtection="1">
      <alignment/>
      <protection/>
    </xf>
    <xf numFmtId="4" fontId="14" fillId="11" borderId="17" xfId="386" applyNumberFormat="1" applyFont="1" applyFill="1" applyBorder="1" applyProtection="1">
      <alignment/>
      <protection/>
    </xf>
    <xf numFmtId="195" fontId="14" fillId="11" borderId="17" xfId="386" applyNumberFormat="1" applyFont="1" applyFill="1" applyBorder="1" applyProtection="1">
      <alignment/>
      <protection/>
    </xf>
    <xf numFmtId="4" fontId="14" fillId="11" borderId="17" xfId="386" applyNumberFormat="1" applyFont="1" applyFill="1" applyBorder="1" applyAlignment="1" applyProtection="1">
      <alignment horizontal="center"/>
      <protection/>
    </xf>
    <xf numFmtId="10" fontId="14" fillId="7" borderId="18" xfId="386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385" applyFont="1" applyFill="1" applyBorder="1" applyAlignment="1" applyProtection="1">
      <alignment horizontal="center" vertical="center" wrapText="1"/>
      <protection/>
    </xf>
    <xf numFmtId="0" fontId="1" fillId="0" borderId="39" xfId="385" applyFont="1" applyFill="1" applyBorder="1" applyAlignment="1" applyProtection="1">
      <alignment horizontal="center" vertical="center" wrapText="1"/>
      <protection/>
    </xf>
    <xf numFmtId="0" fontId="1" fillId="0" borderId="25" xfId="385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385" applyFont="1" applyFill="1" applyBorder="1" applyAlignment="1" applyProtection="1">
      <alignment horizontal="center" vertical="center" wrapText="1"/>
      <protection/>
    </xf>
    <xf numFmtId="0" fontId="1" fillId="0" borderId="40" xfId="385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43" applyFont="1" applyFill="1" applyBorder="1" applyAlignment="1" applyProtection="1">
      <alignment horizontal="center" vertical="center"/>
      <protection/>
    </xf>
    <xf numFmtId="0" fontId="16" fillId="0" borderId="0" xfId="382" applyFont="1" applyBorder="1" applyAlignment="1" applyProtection="1">
      <alignment horizontal="center" vertical="center"/>
      <protection hidden="1"/>
    </xf>
    <xf numFmtId="0" fontId="16" fillId="0" borderId="0" xfId="382" applyFont="1" applyBorder="1" applyAlignment="1" applyProtection="1">
      <alignment horizontal="center" vertical="center" wrapText="1"/>
      <protection hidden="1"/>
    </xf>
    <xf numFmtId="0" fontId="16" fillId="0" borderId="18" xfId="379" applyFont="1" applyBorder="1" applyAlignment="1" applyProtection="1">
      <alignment horizontal="center" vertical="center" wrapText="1"/>
      <protection/>
    </xf>
    <xf numFmtId="0" fontId="16" fillId="0" borderId="39" xfId="379" applyFont="1" applyBorder="1" applyAlignment="1" applyProtection="1">
      <alignment horizontal="center" vertical="center" wrapText="1"/>
      <protection/>
    </xf>
    <xf numFmtId="0" fontId="16" fillId="0" borderId="10" xfId="379" applyFont="1" applyBorder="1" applyAlignment="1" applyProtection="1">
      <alignment horizontal="center" vertical="center" wrapText="1"/>
      <protection/>
    </xf>
    <xf numFmtId="0" fontId="16" fillId="0" borderId="18" xfId="379" applyFont="1" applyFill="1" applyBorder="1" applyAlignment="1" applyProtection="1">
      <alignment horizontal="center" vertical="center" wrapText="1"/>
      <protection/>
    </xf>
    <xf numFmtId="0" fontId="16" fillId="0" borderId="39" xfId="379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386" applyFont="1" applyFill="1" applyBorder="1" applyAlignment="1" applyProtection="1">
      <alignment horizontal="center" vertical="center" textRotation="90"/>
      <protection/>
    </xf>
    <xf numFmtId="0" fontId="14" fillId="0" borderId="39" xfId="386" applyFont="1" applyFill="1" applyBorder="1" applyAlignment="1" applyProtection="1">
      <alignment horizontal="center" vertical="center" textRotation="90"/>
      <protection/>
    </xf>
    <xf numFmtId="0" fontId="14" fillId="0" borderId="10" xfId="378" applyFont="1" applyFill="1" applyBorder="1" applyAlignment="1" applyProtection="1">
      <alignment horizontal="center" vertical="center" wrapText="1"/>
      <protection/>
    </xf>
    <xf numFmtId="0" fontId="16" fillId="0" borderId="26" xfId="378" applyFont="1" applyFill="1" applyBorder="1" applyAlignment="1" applyProtection="1">
      <alignment horizontal="center" vertical="center"/>
      <protection/>
    </xf>
    <xf numFmtId="0" fontId="16" fillId="0" borderId="41" xfId="378" applyFont="1" applyFill="1" applyBorder="1" applyAlignment="1" applyProtection="1">
      <alignment horizontal="center" vertical="center"/>
      <protection/>
    </xf>
    <xf numFmtId="0" fontId="16" fillId="0" borderId="40" xfId="378" applyFont="1" applyFill="1" applyBorder="1" applyAlignment="1" applyProtection="1">
      <alignment horizontal="center" vertical="center"/>
      <protection/>
    </xf>
    <xf numFmtId="0" fontId="14" fillId="0" borderId="18" xfId="378" applyFont="1" applyFill="1" applyBorder="1" applyAlignment="1" applyProtection="1">
      <alignment horizontal="center" vertical="center" wrapText="1"/>
      <protection/>
    </xf>
    <xf numFmtId="0" fontId="14" fillId="0" borderId="39" xfId="378" applyFont="1" applyFill="1" applyBorder="1" applyAlignment="1" applyProtection="1">
      <alignment horizontal="center" vertical="center" wrapText="1"/>
      <protection/>
    </xf>
    <xf numFmtId="0" fontId="16" fillId="0" borderId="26" xfId="386" applyFont="1" applyFill="1" applyBorder="1" applyAlignment="1" applyProtection="1">
      <alignment horizontal="center" vertical="center"/>
      <protection/>
    </xf>
    <xf numFmtId="0" fontId="16" fillId="0" borderId="41" xfId="386" applyFont="1" applyFill="1" applyBorder="1" applyAlignment="1" applyProtection="1">
      <alignment horizontal="center" vertical="center"/>
      <protection/>
    </xf>
    <xf numFmtId="0" fontId="16" fillId="0" borderId="40" xfId="386" applyFont="1" applyFill="1" applyBorder="1" applyAlignment="1" applyProtection="1">
      <alignment horizontal="center" vertical="center"/>
      <protection/>
    </xf>
    <xf numFmtId="0" fontId="16" fillId="0" borderId="0" xfId="386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382" applyFont="1" applyBorder="1" applyAlignment="1" applyProtection="1">
      <alignment horizontal="left" vertical="center" indent="31"/>
      <protection hidden="1"/>
    </xf>
    <xf numFmtId="0" fontId="16" fillId="0" borderId="0" xfId="382" applyFont="1" applyBorder="1" applyAlignment="1" applyProtection="1">
      <alignment horizontal="left" vertical="center" indent="28"/>
      <protection hidden="1"/>
    </xf>
    <xf numFmtId="0" fontId="16" fillId="42" borderId="20" xfId="378" applyFont="1" applyFill="1" applyBorder="1" applyAlignment="1" applyProtection="1">
      <alignment horizontal="center" vertical="center" textRotation="90" wrapText="1"/>
      <protection/>
    </xf>
    <xf numFmtId="0" fontId="16" fillId="42" borderId="39" xfId="378" applyFont="1" applyFill="1" applyBorder="1" applyAlignment="1" applyProtection="1">
      <alignment horizontal="center" vertical="center" textRotation="90" wrapText="1"/>
      <protection/>
    </xf>
    <xf numFmtId="0" fontId="16" fillId="42" borderId="20" xfId="378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378" applyFont="1" applyFill="1" applyBorder="1" applyAlignment="1" applyProtection="1">
      <alignment horizontal="center" vertical="center" wrapText="1"/>
      <protection/>
    </xf>
    <xf numFmtId="0" fontId="16" fillId="42" borderId="13" xfId="378" applyFont="1" applyFill="1" applyBorder="1" applyAlignment="1" applyProtection="1">
      <alignment horizontal="center" vertical="center" wrapText="1"/>
      <protection/>
    </xf>
    <xf numFmtId="0" fontId="16" fillId="42" borderId="39" xfId="378" applyFont="1" applyFill="1" applyBorder="1" applyAlignment="1" applyProtection="1">
      <alignment horizontal="center" vertical="center" wrapText="1"/>
      <protection/>
    </xf>
    <xf numFmtId="0" fontId="16" fillId="0" borderId="0" xfId="382" applyFont="1" applyBorder="1" applyAlignment="1" applyProtection="1">
      <alignment horizontal="center" vertical="center"/>
      <protection/>
    </xf>
  </cellXfs>
  <cellStyles count="61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4" xfId="21"/>
    <cellStyle name="20% - Accent2" xfId="22"/>
    <cellStyle name="20% - Accent2 2" xfId="23"/>
    <cellStyle name="20% - Accent2 2 2" xfId="24"/>
    <cellStyle name="20% - Accent2 2 3" xfId="25"/>
    <cellStyle name="20% - Accent2 2 4" xfId="26"/>
    <cellStyle name="20% - Accent2 3" xfId="27"/>
    <cellStyle name="20% - Accent2 4" xfId="28"/>
    <cellStyle name="20% - Accent3" xfId="29"/>
    <cellStyle name="20% - Accent3 2" xfId="30"/>
    <cellStyle name="20% - Accent3 2 2" xfId="31"/>
    <cellStyle name="20% - Accent3 2 3" xfId="32"/>
    <cellStyle name="20% - Accent3 2 4" xfId="33"/>
    <cellStyle name="20% - Accent3 3" xfId="34"/>
    <cellStyle name="20% - Accent3 4" xfId="35"/>
    <cellStyle name="20% - Accent4" xfId="36"/>
    <cellStyle name="20% - Accent4 2" xfId="37"/>
    <cellStyle name="20% - Accent4 2 2" xfId="38"/>
    <cellStyle name="20% - Accent4 2 3" xfId="39"/>
    <cellStyle name="20% - Accent4 2 4" xfId="40"/>
    <cellStyle name="20% - Accent4 3" xfId="41"/>
    <cellStyle name="20% - Accent4 4" xfId="42"/>
    <cellStyle name="20% - Accent5" xfId="43"/>
    <cellStyle name="20% - Accent5 2" xfId="44"/>
    <cellStyle name="20% - Accent5 2 2" xfId="45"/>
    <cellStyle name="20% - Accent5 2 3" xfId="46"/>
    <cellStyle name="20% - Accent5 2 4" xfId="47"/>
    <cellStyle name="20% - Accent5 3" xfId="48"/>
    <cellStyle name="20% - Accent5 4" xfId="49"/>
    <cellStyle name="20% - Accent6" xfId="50"/>
    <cellStyle name="20% - Accent6 2" xfId="51"/>
    <cellStyle name="20% - Accent6 2 2" xfId="52"/>
    <cellStyle name="20% - Accent6 2 3" xfId="53"/>
    <cellStyle name="20% - Accent6 2 4" xfId="54"/>
    <cellStyle name="20% - Accent6 3" xfId="55"/>
    <cellStyle name="20% - Accent6 4" xfId="56"/>
    <cellStyle name="40% - Accent1" xfId="57"/>
    <cellStyle name="40% - Accent1 2" xfId="58"/>
    <cellStyle name="40% - Accent1 2 2" xfId="59"/>
    <cellStyle name="40% - Accent1 2 3" xfId="60"/>
    <cellStyle name="40% - Accent1 2 4" xfId="61"/>
    <cellStyle name="40% - Accent1 3" xfId="62"/>
    <cellStyle name="40% - Accent1 4" xfId="63"/>
    <cellStyle name="40% - Accent2" xfId="64"/>
    <cellStyle name="40% - Accent2 2" xfId="65"/>
    <cellStyle name="40% - Accent2 2 2" xfId="66"/>
    <cellStyle name="40% - Accent2 2 3" xfId="67"/>
    <cellStyle name="40% - Accent2 2 4" xfId="68"/>
    <cellStyle name="40% - Accent2 3" xfId="69"/>
    <cellStyle name="40% - Accent2 4" xfId="70"/>
    <cellStyle name="40% - Accent3" xfId="71"/>
    <cellStyle name="40% - Accent3 2" xfId="72"/>
    <cellStyle name="40% - Accent3 2 2" xfId="73"/>
    <cellStyle name="40% - Accent3 2 3" xfId="74"/>
    <cellStyle name="40% - Accent3 2 4" xfId="75"/>
    <cellStyle name="40% - Accent3 3" xfId="76"/>
    <cellStyle name="40% - Accent3 4" xfId="77"/>
    <cellStyle name="40% - Accent4" xfId="78"/>
    <cellStyle name="40% - Accent4 2" xfId="79"/>
    <cellStyle name="40% - Accent4 2 2" xfId="80"/>
    <cellStyle name="40% - Accent4 2 3" xfId="81"/>
    <cellStyle name="40% - Accent4 2 4" xfId="82"/>
    <cellStyle name="40% - Accent4 3" xfId="83"/>
    <cellStyle name="40% - Accent4 4" xfId="84"/>
    <cellStyle name="40% - Accent5" xfId="85"/>
    <cellStyle name="40% - Accent5 2" xfId="86"/>
    <cellStyle name="40% - Accent5 2 2" xfId="87"/>
    <cellStyle name="40% - Accent5 2 3" xfId="88"/>
    <cellStyle name="40% - Accent5 2 4" xfId="89"/>
    <cellStyle name="40% - Accent5 3" xfId="90"/>
    <cellStyle name="40% - Accent5 4" xfId="91"/>
    <cellStyle name="40% - Accent6" xfId="92"/>
    <cellStyle name="40% - Accent6 2" xfId="93"/>
    <cellStyle name="40% - Accent6 2 2" xfId="94"/>
    <cellStyle name="40% - Accent6 2 3" xfId="95"/>
    <cellStyle name="40% - Accent6 2 4" xfId="96"/>
    <cellStyle name="40% - Accent6 3" xfId="97"/>
    <cellStyle name="40% - Accent6 4" xfId="98"/>
    <cellStyle name="60% - Accent1" xfId="99"/>
    <cellStyle name="60% - Accent1 2" xfId="100"/>
    <cellStyle name="60% - Accent1 3" xfId="101"/>
    <cellStyle name="60% - Accent2" xfId="102"/>
    <cellStyle name="60% - Accent2 2" xfId="103"/>
    <cellStyle name="60% - Accent2 3" xfId="104"/>
    <cellStyle name="60% - Accent3" xfId="105"/>
    <cellStyle name="60% - Accent3 2" xfId="106"/>
    <cellStyle name="60% - Accent3 3" xfId="107"/>
    <cellStyle name="60% - Accent4" xfId="108"/>
    <cellStyle name="60% - Accent4 2" xfId="109"/>
    <cellStyle name="60% - Accent4 3" xfId="110"/>
    <cellStyle name="60% - Accent5" xfId="111"/>
    <cellStyle name="60% - Accent5 2" xfId="112"/>
    <cellStyle name="60% - Accent5 3" xfId="113"/>
    <cellStyle name="60% - Accent6" xfId="114"/>
    <cellStyle name="60% - Accent6 2" xfId="115"/>
    <cellStyle name="60% - Accent6 3" xfId="116"/>
    <cellStyle name="Accent1" xfId="117"/>
    <cellStyle name="Accent1 2" xfId="118"/>
    <cellStyle name="Accent2" xfId="119"/>
    <cellStyle name="Accent2 2" xfId="120"/>
    <cellStyle name="Accent3" xfId="121"/>
    <cellStyle name="Accent3 2" xfId="122"/>
    <cellStyle name="Accent4" xfId="123"/>
    <cellStyle name="Accent4 2" xfId="124"/>
    <cellStyle name="Accent5" xfId="125"/>
    <cellStyle name="Accent5 2" xfId="126"/>
    <cellStyle name="Accent6" xfId="127"/>
    <cellStyle name="Accent6 2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omma 2" xfId="137"/>
    <cellStyle name="Comma 3" xfId="138"/>
    <cellStyle name="Comma 4" xfId="139"/>
    <cellStyle name="Comma 5" xfId="140"/>
    <cellStyle name="Comma 6" xfId="141"/>
    <cellStyle name="Comma 7" xfId="142"/>
    <cellStyle name="Currency" xfId="143"/>
    <cellStyle name="Currency [0]" xfId="144"/>
    <cellStyle name="Currency 2" xfId="145"/>
    <cellStyle name="Currency 3" xfId="146"/>
    <cellStyle name="Explanatory Text" xfId="147"/>
    <cellStyle name="Explanatory Text 2" xfId="148"/>
    <cellStyle name="Followed Hyperlink" xfId="149"/>
    <cellStyle name="Good" xfId="150"/>
    <cellStyle name="Good 2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yperlink" xfId="160"/>
    <cellStyle name="Input" xfId="161"/>
    <cellStyle name="Input 2" xfId="162"/>
    <cellStyle name="Linked Cell" xfId="163"/>
    <cellStyle name="Linked Cell 2" xfId="164"/>
    <cellStyle name="Milliers [0]_3A_NumeratorReport_Option1_040611" xfId="165"/>
    <cellStyle name="Milliers_3A_NumeratorReport_Option1_040611" xfId="166"/>
    <cellStyle name="Monétaire [0]_3A_NumeratorReport_Option1_040611" xfId="167"/>
    <cellStyle name="Monétaire_3A_NumeratorReport_Option1_040611" xfId="168"/>
    <cellStyle name="Neutral" xfId="169"/>
    <cellStyle name="Neutral 2" xfId="170"/>
    <cellStyle name="Neutral 3" xfId="171"/>
    <cellStyle name="Normal 10" xfId="172"/>
    <cellStyle name="Normal 10 2" xfId="173"/>
    <cellStyle name="Normal 11" xfId="174"/>
    <cellStyle name="Normal 11 2" xfId="175"/>
    <cellStyle name="Normal 12" xfId="176"/>
    <cellStyle name="Normal 12 2" xfId="177"/>
    <cellStyle name="Normal 12 3" xfId="178"/>
    <cellStyle name="Normal 13" xfId="179"/>
    <cellStyle name="Normal 13 2" xfId="180"/>
    <cellStyle name="Normal 14" xfId="181"/>
    <cellStyle name="Normal 14 2" xfId="182"/>
    <cellStyle name="Normal 15" xfId="183"/>
    <cellStyle name="Normal 15 2" xfId="184"/>
    <cellStyle name="Normal 16" xfId="185"/>
    <cellStyle name="Normal 16 2" xfId="186"/>
    <cellStyle name="Normal 17" xfId="187"/>
    <cellStyle name="Normal 17 2" xfId="188"/>
    <cellStyle name="Normal 18" xfId="189"/>
    <cellStyle name="Normal 18 2" xfId="190"/>
    <cellStyle name="Normal 19" xfId="191"/>
    <cellStyle name="Normal 2" xfId="192"/>
    <cellStyle name="Normal 2 10" xfId="193"/>
    <cellStyle name="Normal 2 11" xfId="194"/>
    <cellStyle name="Normal 2 12" xfId="195"/>
    <cellStyle name="Normal 2 2" xfId="196"/>
    <cellStyle name="Normal 2 2 2" xfId="197"/>
    <cellStyle name="Normal 2 2 3" xfId="198"/>
    <cellStyle name="Normal 2 3" xfId="199"/>
    <cellStyle name="Normal 2 3 2" xfId="200"/>
    <cellStyle name="Normal 2 4" xfId="201"/>
    <cellStyle name="Normal 2 4 2" xfId="202"/>
    <cellStyle name="Normal 2 5" xfId="203"/>
    <cellStyle name="Normal 2 5 2" xfId="204"/>
    <cellStyle name="Normal 2 6" xfId="205"/>
    <cellStyle name="Normal 2 6 2" xfId="206"/>
    <cellStyle name="Normal 2 7" xfId="207"/>
    <cellStyle name="Normal 2 7 2" xfId="208"/>
    <cellStyle name="Normal 2 8" xfId="209"/>
    <cellStyle name="Normal 2 8 2" xfId="210"/>
    <cellStyle name="Normal 2 9" xfId="211"/>
    <cellStyle name="Normal 2 9 2" xfId="212"/>
    <cellStyle name="Normal 2 9 3" xfId="213"/>
    <cellStyle name="Normal 20" xfId="214"/>
    <cellStyle name="Normal 21" xfId="215"/>
    <cellStyle name="Normal 23" xfId="216"/>
    <cellStyle name="Normal 24" xfId="217"/>
    <cellStyle name="Normal 25" xfId="218"/>
    <cellStyle name="Normal 28" xfId="219"/>
    <cellStyle name="Normal 28 2" xfId="220"/>
    <cellStyle name="Normal 28 3" xfId="221"/>
    <cellStyle name="Normal 28 4" xfId="222"/>
    <cellStyle name="Normal 28 5" xfId="223"/>
    <cellStyle name="Normal 28 6" xfId="224"/>
    <cellStyle name="Normal 29" xfId="225"/>
    <cellStyle name="Normal 29 2" xfId="226"/>
    <cellStyle name="Normal 29 3" xfId="227"/>
    <cellStyle name="Normal 3" xfId="228"/>
    <cellStyle name="Normal 3 10" xfId="229"/>
    <cellStyle name="Normal 3 11" xfId="230"/>
    <cellStyle name="Normal 3 12" xfId="231"/>
    <cellStyle name="Normal 3 2" xfId="232"/>
    <cellStyle name="Normal 3 2 2" xfId="233"/>
    <cellStyle name="Normal 3 2 3" xfId="234"/>
    <cellStyle name="Normal 3 3" xfId="235"/>
    <cellStyle name="Normal 3 3 2" xfId="236"/>
    <cellStyle name="Normal 3 4" xfId="237"/>
    <cellStyle name="Normal 3 4 2" xfId="238"/>
    <cellStyle name="Normal 3 5" xfId="239"/>
    <cellStyle name="Normal 3 5 2" xfId="240"/>
    <cellStyle name="Normal 3 6" xfId="241"/>
    <cellStyle name="Normal 3 6 2" xfId="242"/>
    <cellStyle name="Normal 3 7" xfId="243"/>
    <cellStyle name="Normal 3 7 2" xfId="244"/>
    <cellStyle name="Normal 3 8" xfId="245"/>
    <cellStyle name="Normal 3 8 2" xfId="246"/>
    <cellStyle name="Normal 3 9" xfId="247"/>
    <cellStyle name="Normal 3 9 2" xfId="248"/>
    <cellStyle name="Normal 31" xfId="249"/>
    <cellStyle name="Normal 31 2" xfId="250"/>
    <cellStyle name="Normal 31 3" xfId="251"/>
    <cellStyle name="Normal 31 4" xfId="252"/>
    <cellStyle name="Normal 31 5" xfId="253"/>
    <cellStyle name="Normal 31 6" xfId="254"/>
    <cellStyle name="Normal 35" xfId="255"/>
    <cellStyle name="Normal 36" xfId="256"/>
    <cellStyle name="Normal 4" xfId="257"/>
    <cellStyle name="Normal 4 10" xfId="258"/>
    <cellStyle name="Normal 4 2" xfId="259"/>
    <cellStyle name="Normal 4 3" xfId="260"/>
    <cellStyle name="Normal 4 4" xfId="261"/>
    <cellStyle name="Normal 4 5" xfId="262"/>
    <cellStyle name="Normal 4 6" xfId="263"/>
    <cellStyle name="Normal 4 7" xfId="264"/>
    <cellStyle name="Normal 4 8" xfId="265"/>
    <cellStyle name="Normal 4 9" xfId="266"/>
    <cellStyle name="Normal 40" xfId="267"/>
    <cellStyle name="Normal 41" xfId="268"/>
    <cellStyle name="Normal 42" xfId="269"/>
    <cellStyle name="Normal 43" xfId="270"/>
    <cellStyle name="Normal 46" xfId="271"/>
    <cellStyle name="Normal 47" xfId="272"/>
    <cellStyle name="Normal 48" xfId="273"/>
    <cellStyle name="Normal 49" xfId="274"/>
    <cellStyle name="Normal 5" xfId="275"/>
    <cellStyle name="Normal 5 10" xfId="276"/>
    <cellStyle name="Normal 5 2" xfId="277"/>
    <cellStyle name="Normal 5 2 2" xfId="278"/>
    <cellStyle name="Normal 5 3" xfId="279"/>
    <cellStyle name="Normal 5 3 2" xfId="280"/>
    <cellStyle name="Normal 5 4" xfId="281"/>
    <cellStyle name="Normal 5 4 2" xfId="282"/>
    <cellStyle name="Normal 5 5" xfId="283"/>
    <cellStyle name="Normal 5 5 2" xfId="284"/>
    <cellStyle name="Normal 5 6" xfId="285"/>
    <cellStyle name="Normal 5 6 2" xfId="286"/>
    <cellStyle name="Normal 5 7" xfId="287"/>
    <cellStyle name="Normal 5 7 2" xfId="288"/>
    <cellStyle name="Normal 5 8" xfId="289"/>
    <cellStyle name="Normal 5 8 2" xfId="290"/>
    <cellStyle name="Normal 5 9" xfId="291"/>
    <cellStyle name="Normal 50" xfId="292"/>
    <cellStyle name="Normal 51" xfId="293"/>
    <cellStyle name="Normal 52" xfId="294"/>
    <cellStyle name="Normal 53" xfId="295"/>
    <cellStyle name="Normal 54" xfId="296"/>
    <cellStyle name="Normal 55" xfId="297"/>
    <cellStyle name="Normal 56" xfId="298"/>
    <cellStyle name="Normal 57" xfId="299"/>
    <cellStyle name="Normal 58" xfId="300"/>
    <cellStyle name="Normal 59" xfId="301"/>
    <cellStyle name="Normal 6" xfId="302"/>
    <cellStyle name="Normal 6 2" xfId="303"/>
    <cellStyle name="Normal 6 2 2" xfId="304"/>
    <cellStyle name="Normal 6 3" xfId="305"/>
    <cellStyle name="Normal 6 3 2" xfId="306"/>
    <cellStyle name="Normal 6 4" xfId="307"/>
    <cellStyle name="Normal 6 4 2" xfId="308"/>
    <cellStyle name="Normal 6 5" xfId="309"/>
    <cellStyle name="Normal 6 5 2" xfId="310"/>
    <cellStyle name="Normal 6 6" xfId="311"/>
    <cellStyle name="Normal 6 6 2" xfId="312"/>
    <cellStyle name="Normal 6 7" xfId="313"/>
    <cellStyle name="Normal 6 7 2" xfId="314"/>
    <cellStyle name="Normal 6 8" xfId="315"/>
    <cellStyle name="Normal 6 8 2" xfId="316"/>
    <cellStyle name="Normal 6 9" xfId="317"/>
    <cellStyle name="Normal 60" xfId="318"/>
    <cellStyle name="Normal 61" xfId="319"/>
    <cellStyle name="Normal 64" xfId="320"/>
    <cellStyle name="Normal 64 2" xfId="321"/>
    <cellStyle name="Normal 64 3" xfId="322"/>
    <cellStyle name="Normal 64 4" xfId="323"/>
    <cellStyle name="Normal 64 5" xfId="324"/>
    <cellStyle name="Normal 64 6" xfId="325"/>
    <cellStyle name="Normal 65" xfId="326"/>
    <cellStyle name="Normal 65 2" xfId="327"/>
    <cellStyle name="Normal 65 3" xfId="328"/>
    <cellStyle name="Normal 66" xfId="329"/>
    <cellStyle name="Normal 67" xfId="330"/>
    <cellStyle name="Normal 68" xfId="331"/>
    <cellStyle name="Normal 69" xfId="332"/>
    <cellStyle name="Normal 7" xfId="333"/>
    <cellStyle name="Normal 7 10" xfId="334"/>
    <cellStyle name="Normal 7 2" xfId="335"/>
    <cellStyle name="Normal 7 2 2" xfId="336"/>
    <cellStyle name="Normal 7 3" xfId="337"/>
    <cellStyle name="Normal 7 3 2" xfId="338"/>
    <cellStyle name="Normal 7 4" xfId="339"/>
    <cellStyle name="Normal 7 4 2" xfId="340"/>
    <cellStyle name="Normal 7 5" xfId="341"/>
    <cellStyle name="Normal 7 5 2" xfId="342"/>
    <cellStyle name="Normal 7 6" xfId="343"/>
    <cellStyle name="Normal 7 6 2" xfId="344"/>
    <cellStyle name="Normal 7 7" xfId="345"/>
    <cellStyle name="Normal 7 7 2" xfId="346"/>
    <cellStyle name="Normal 7 8" xfId="347"/>
    <cellStyle name="Normal 7 8 2" xfId="348"/>
    <cellStyle name="Normal 7 9" xfId="349"/>
    <cellStyle name="Normal 70" xfId="350"/>
    <cellStyle name="Normal 71" xfId="351"/>
    <cellStyle name="Normal 72" xfId="352"/>
    <cellStyle name="Normal 73" xfId="353"/>
    <cellStyle name="Normal 74" xfId="354"/>
    <cellStyle name="Normal 75" xfId="355"/>
    <cellStyle name="Normal 76" xfId="356"/>
    <cellStyle name="Normal 77" xfId="357"/>
    <cellStyle name="Normal 78" xfId="358"/>
    <cellStyle name="Normal 79" xfId="359"/>
    <cellStyle name="Normal 8" xfId="360"/>
    <cellStyle name="Normal 8 2" xfId="361"/>
    <cellStyle name="Normal 80" xfId="362"/>
    <cellStyle name="Normal 81" xfId="363"/>
    <cellStyle name="Normal 82" xfId="364"/>
    <cellStyle name="Normal 86" xfId="365"/>
    <cellStyle name="Normal 87" xfId="366"/>
    <cellStyle name="Normal 88" xfId="367"/>
    <cellStyle name="Normal 89" xfId="368"/>
    <cellStyle name="Normal 9" xfId="369"/>
    <cellStyle name="Normal 9 2" xfId="370"/>
    <cellStyle name="Normal 90" xfId="371"/>
    <cellStyle name="Normal 91" xfId="372"/>
    <cellStyle name="Normal 93" xfId="373"/>
    <cellStyle name="Normal 94" xfId="374"/>
    <cellStyle name="Normal 95" xfId="375"/>
    <cellStyle name="Normal 97" xfId="376"/>
    <cellStyle name="Normal 98" xfId="377"/>
    <cellStyle name="Normal_13.02.07" xfId="378"/>
    <cellStyle name="Normal_El.7.2" xfId="379"/>
    <cellStyle name="Normal_Sheet1_Справка № 1 Търговски портфейл" xfId="380"/>
    <cellStyle name="Normal_Spravki_kod" xfId="381"/>
    <cellStyle name="Normal_Баланс" xfId="382"/>
    <cellStyle name="Normal_Отч.парич.поток" xfId="383"/>
    <cellStyle name="Normal_Отч.прих-разх" xfId="384"/>
    <cellStyle name="Normal_Отч.собств.кап." xfId="385"/>
    <cellStyle name="Normal_Справка № 1 Търговски портфейл" xfId="386"/>
    <cellStyle name="Normal_Финансов отчет" xfId="387"/>
    <cellStyle name="Note" xfId="388"/>
    <cellStyle name="Note 10" xfId="389"/>
    <cellStyle name="Note 10 2" xfId="390"/>
    <cellStyle name="Note 11" xfId="391"/>
    <cellStyle name="Note 11 2" xfId="392"/>
    <cellStyle name="Note 12" xfId="393"/>
    <cellStyle name="Note 12 2" xfId="394"/>
    <cellStyle name="Note 13" xfId="395"/>
    <cellStyle name="Note 13 2" xfId="396"/>
    <cellStyle name="Note 14" xfId="397"/>
    <cellStyle name="Note 14 2" xfId="398"/>
    <cellStyle name="Note 15" xfId="399"/>
    <cellStyle name="Note 15 2" xfId="400"/>
    <cellStyle name="Note 16" xfId="401"/>
    <cellStyle name="Note 16 2" xfId="402"/>
    <cellStyle name="Note 17 2" xfId="403"/>
    <cellStyle name="Note 2" xfId="404"/>
    <cellStyle name="Note 2 10" xfId="405"/>
    <cellStyle name="Note 2 10 2" xfId="406"/>
    <cellStyle name="Note 2 11" xfId="407"/>
    <cellStyle name="Note 2 11 2" xfId="408"/>
    <cellStyle name="Note 2 12" xfId="409"/>
    <cellStyle name="Note 2 13" xfId="410"/>
    <cellStyle name="Note 2 2" xfId="411"/>
    <cellStyle name="Note 2 2 2" xfId="412"/>
    <cellStyle name="Note 2 3" xfId="413"/>
    <cellStyle name="Note 2 3 2" xfId="414"/>
    <cellStyle name="Note 2 4" xfId="415"/>
    <cellStyle name="Note 2 4 2" xfId="416"/>
    <cellStyle name="Note 2 5" xfId="417"/>
    <cellStyle name="Note 2 5 2" xfId="418"/>
    <cellStyle name="Note 2 6" xfId="419"/>
    <cellStyle name="Note 2 6 2" xfId="420"/>
    <cellStyle name="Note 2 7" xfId="421"/>
    <cellStyle name="Note 2 7 2" xfId="422"/>
    <cellStyle name="Note 2 8" xfId="423"/>
    <cellStyle name="Note 2 8 2" xfId="424"/>
    <cellStyle name="Note 2 9" xfId="425"/>
    <cellStyle name="Note 2 9 2" xfId="426"/>
    <cellStyle name="Note 3" xfId="427"/>
    <cellStyle name="Note 3 2" xfId="428"/>
    <cellStyle name="Note 4" xfId="429"/>
    <cellStyle name="Note 4 10" xfId="430"/>
    <cellStyle name="Note 4 2" xfId="431"/>
    <cellStyle name="Note 4 2 2" xfId="432"/>
    <cellStyle name="Note 4 3" xfId="433"/>
    <cellStyle name="Note 4 3 2" xfId="434"/>
    <cellStyle name="Note 4 4" xfId="435"/>
    <cellStyle name="Note 4 4 2" xfId="436"/>
    <cellStyle name="Note 4 5" xfId="437"/>
    <cellStyle name="Note 4 5 2" xfId="438"/>
    <cellStyle name="Note 4 6" xfId="439"/>
    <cellStyle name="Note 4 6 2" xfId="440"/>
    <cellStyle name="Note 4 7" xfId="441"/>
    <cellStyle name="Note 4 7 2" xfId="442"/>
    <cellStyle name="Note 4 8" xfId="443"/>
    <cellStyle name="Note 4 8 2" xfId="444"/>
    <cellStyle name="Note 4 9" xfId="445"/>
    <cellStyle name="Note 4 9 2" xfId="446"/>
    <cellStyle name="Note 5" xfId="447"/>
    <cellStyle name="Note 5 10" xfId="448"/>
    <cellStyle name="Note 5 2" xfId="449"/>
    <cellStyle name="Note 5 2 2" xfId="450"/>
    <cellStyle name="Note 5 3" xfId="451"/>
    <cellStyle name="Note 5 3 2" xfId="452"/>
    <cellStyle name="Note 5 4" xfId="453"/>
    <cellStyle name="Note 5 4 2" xfId="454"/>
    <cellStyle name="Note 5 5" xfId="455"/>
    <cellStyle name="Note 5 5 2" xfId="456"/>
    <cellStyle name="Note 5 6" xfId="457"/>
    <cellStyle name="Note 5 6 2" xfId="458"/>
    <cellStyle name="Note 5 7" xfId="459"/>
    <cellStyle name="Note 5 7 2" xfId="460"/>
    <cellStyle name="Note 5 8" xfId="461"/>
    <cellStyle name="Note 5 8 2" xfId="462"/>
    <cellStyle name="Note 5 9" xfId="463"/>
    <cellStyle name="Note 5 9 2" xfId="464"/>
    <cellStyle name="Note 6" xfId="465"/>
    <cellStyle name="Note 6 2" xfId="466"/>
    <cellStyle name="Note 6 2 2" xfId="467"/>
    <cellStyle name="Note 6 3" xfId="468"/>
    <cellStyle name="Note 6 3 2" xfId="469"/>
    <cellStyle name="Note 6 4" xfId="470"/>
    <cellStyle name="Note 6 4 2" xfId="471"/>
    <cellStyle name="Note 6 5" xfId="472"/>
    <cellStyle name="Note 6 5 2" xfId="473"/>
    <cellStyle name="Note 6 6" xfId="474"/>
    <cellStyle name="Note 6 6 2" xfId="475"/>
    <cellStyle name="Note 6 7" xfId="476"/>
    <cellStyle name="Note 6 7 2" xfId="477"/>
    <cellStyle name="Note 6 8" xfId="478"/>
    <cellStyle name="Note 6 8 2" xfId="479"/>
    <cellStyle name="Note 6 9" xfId="480"/>
    <cellStyle name="Note 7" xfId="481"/>
    <cellStyle name="Note 7 2" xfId="482"/>
    <cellStyle name="Note 7 2 2" xfId="483"/>
    <cellStyle name="Note 7 3" xfId="484"/>
    <cellStyle name="Note 7 3 2" xfId="485"/>
    <cellStyle name="Note 7 4" xfId="486"/>
    <cellStyle name="Note 7 4 2" xfId="487"/>
    <cellStyle name="Note 7 5" xfId="488"/>
    <cellStyle name="Note 7 5 2" xfId="489"/>
    <cellStyle name="Note 7 6" xfId="490"/>
    <cellStyle name="Note 7 6 2" xfId="491"/>
    <cellStyle name="Note 7 7" xfId="492"/>
    <cellStyle name="Note 7 7 2" xfId="493"/>
    <cellStyle name="Note 7 8" xfId="494"/>
    <cellStyle name="Note 7 8 2" xfId="495"/>
    <cellStyle name="Note 7 9" xfId="496"/>
    <cellStyle name="Note 8" xfId="497"/>
    <cellStyle name="Note 8 2" xfId="498"/>
    <cellStyle name="Note 8 2 2" xfId="499"/>
    <cellStyle name="Note 8 3" xfId="500"/>
    <cellStyle name="Note 8 3 2" xfId="501"/>
    <cellStyle name="Note 8 4" xfId="502"/>
    <cellStyle name="Note 8 4 2" xfId="503"/>
    <cellStyle name="Note 8 5" xfId="504"/>
    <cellStyle name="Note 8 5 2" xfId="505"/>
    <cellStyle name="Note 8 6" xfId="506"/>
    <cellStyle name="Note 8 6 2" xfId="507"/>
    <cellStyle name="Note 8 7" xfId="508"/>
    <cellStyle name="Note 8 7 2" xfId="509"/>
    <cellStyle name="Note 8 8" xfId="510"/>
    <cellStyle name="Note 8 8 2" xfId="511"/>
    <cellStyle name="Note 8 9" xfId="512"/>
    <cellStyle name="Note 9" xfId="513"/>
    <cellStyle name="Note 9 2" xfId="514"/>
    <cellStyle name="Output" xfId="515"/>
    <cellStyle name="Output 2" xfId="516"/>
    <cellStyle name="Percent" xfId="517"/>
    <cellStyle name="Percent 10" xfId="518"/>
    <cellStyle name="Percent 10 2" xfId="519"/>
    <cellStyle name="Percent 11" xfId="520"/>
    <cellStyle name="Percent 11 2" xfId="521"/>
    <cellStyle name="Percent 12" xfId="522"/>
    <cellStyle name="Percent 12 2" xfId="523"/>
    <cellStyle name="Percent 13" xfId="524"/>
    <cellStyle name="Percent 13 2" xfId="525"/>
    <cellStyle name="Percent 14" xfId="526"/>
    <cellStyle name="Percent 14 2" xfId="527"/>
    <cellStyle name="Percent 15" xfId="528"/>
    <cellStyle name="Percent 2" xfId="529"/>
    <cellStyle name="Percent 2 10" xfId="530"/>
    <cellStyle name="Percent 2 10 2" xfId="531"/>
    <cellStyle name="Percent 2 11" xfId="532"/>
    <cellStyle name="Percent 2 11 2" xfId="533"/>
    <cellStyle name="Percent 2 12" xfId="534"/>
    <cellStyle name="Percent 2 2" xfId="535"/>
    <cellStyle name="Percent 2 2 2" xfId="536"/>
    <cellStyle name="Percent 2 3" xfId="537"/>
    <cellStyle name="Percent 2 3 2" xfId="538"/>
    <cellStyle name="Percent 2 4" xfId="539"/>
    <cellStyle name="Percent 2 4 2" xfId="540"/>
    <cellStyle name="Percent 2 5" xfId="541"/>
    <cellStyle name="Percent 2 5 2" xfId="542"/>
    <cellStyle name="Percent 2 6" xfId="543"/>
    <cellStyle name="Percent 2 6 2" xfId="544"/>
    <cellStyle name="Percent 2 7" xfId="545"/>
    <cellStyle name="Percent 2 7 2" xfId="546"/>
    <cellStyle name="Percent 2 8" xfId="547"/>
    <cellStyle name="Percent 2 8 2" xfId="548"/>
    <cellStyle name="Percent 2 9" xfId="549"/>
    <cellStyle name="Percent 2 9 2" xfId="550"/>
    <cellStyle name="Percent 3" xfId="551"/>
    <cellStyle name="Percent 3 2" xfId="552"/>
    <cellStyle name="Percent 3 3" xfId="553"/>
    <cellStyle name="Percent 4" xfId="554"/>
    <cellStyle name="Percent 4 10" xfId="555"/>
    <cellStyle name="Percent 4 2" xfId="556"/>
    <cellStyle name="Percent 4 2 2" xfId="557"/>
    <cellStyle name="Percent 4 3" xfId="558"/>
    <cellStyle name="Percent 4 3 2" xfId="559"/>
    <cellStyle name="Percent 4 4" xfId="560"/>
    <cellStyle name="Percent 4 4 2" xfId="561"/>
    <cellStyle name="Percent 4 5" xfId="562"/>
    <cellStyle name="Percent 4 5 2" xfId="563"/>
    <cellStyle name="Percent 4 6" xfId="564"/>
    <cellStyle name="Percent 4 6 2" xfId="565"/>
    <cellStyle name="Percent 4 7" xfId="566"/>
    <cellStyle name="Percent 4 7 2" xfId="567"/>
    <cellStyle name="Percent 4 8" xfId="568"/>
    <cellStyle name="Percent 4 8 2" xfId="569"/>
    <cellStyle name="Percent 4 9" xfId="570"/>
    <cellStyle name="Percent 4 9 2" xfId="571"/>
    <cellStyle name="Percent 5" xfId="572"/>
    <cellStyle name="Percent 5 2" xfId="573"/>
    <cellStyle name="Percent 5 2 2" xfId="574"/>
    <cellStyle name="Percent 5 3" xfId="575"/>
    <cellStyle name="Percent 5 3 2" xfId="576"/>
    <cellStyle name="Percent 5 4" xfId="577"/>
    <cellStyle name="Percent 5 4 2" xfId="578"/>
    <cellStyle name="Percent 5 5" xfId="579"/>
    <cellStyle name="Percent 5 5 2" xfId="580"/>
    <cellStyle name="Percent 5 6" xfId="581"/>
    <cellStyle name="Percent 5 6 2" xfId="582"/>
    <cellStyle name="Percent 5 7" xfId="583"/>
    <cellStyle name="Percent 5 7 2" xfId="584"/>
    <cellStyle name="Percent 5 8" xfId="585"/>
    <cellStyle name="Percent 5 8 2" xfId="586"/>
    <cellStyle name="Percent 5 9" xfId="587"/>
    <cellStyle name="Percent 6" xfId="588"/>
    <cellStyle name="Percent 6 2" xfId="589"/>
    <cellStyle name="Percent 6 2 2" xfId="590"/>
    <cellStyle name="Percent 6 3" xfId="591"/>
    <cellStyle name="Percent 6 3 2" xfId="592"/>
    <cellStyle name="Percent 6 4" xfId="593"/>
    <cellStyle name="Percent 6 4 2" xfId="594"/>
    <cellStyle name="Percent 6 5" xfId="595"/>
    <cellStyle name="Percent 6 5 2" xfId="596"/>
    <cellStyle name="Percent 6 6" xfId="597"/>
    <cellStyle name="Percent 6 6 2" xfId="598"/>
    <cellStyle name="Percent 6 7" xfId="599"/>
    <cellStyle name="Percent 6 7 2" xfId="600"/>
    <cellStyle name="Percent 6 8" xfId="601"/>
    <cellStyle name="Percent 6 8 2" xfId="602"/>
    <cellStyle name="Percent 6 9" xfId="603"/>
    <cellStyle name="Percent 7" xfId="604"/>
    <cellStyle name="Percent 7 2" xfId="605"/>
    <cellStyle name="Percent 7 2 2" xfId="606"/>
    <cellStyle name="Percent 7 3" xfId="607"/>
    <cellStyle name="Percent 7 3 2" xfId="608"/>
    <cellStyle name="Percent 7 4" xfId="609"/>
    <cellStyle name="Percent 7 4 2" xfId="610"/>
    <cellStyle name="Percent 7 5" xfId="611"/>
    <cellStyle name="Percent 7 5 2" xfId="612"/>
    <cellStyle name="Percent 7 6" xfId="613"/>
    <cellStyle name="Percent 7 6 2" xfId="614"/>
    <cellStyle name="Percent 7 7" xfId="615"/>
    <cellStyle name="Percent 7 7 2" xfId="616"/>
    <cellStyle name="Percent 7 8" xfId="617"/>
    <cellStyle name="Percent 7 8 2" xfId="618"/>
    <cellStyle name="Percent 7 9" xfId="619"/>
    <cellStyle name="Percent 8" xfId="620"/>
    <cellStyle name="Percent 8 2" xfId="621"/>
    <cellStyle name="Percent 9" xfId="622"/>
    <cellStyle name="Percent 9 2" xfId="623"/>
    <cellStyle name="Title" xfId="624"/>
    <cellStyle name="Title 2" xfId="625"/>
    <cellStyle name="Title 3" xfId="626"/>
    <cellStyle name="Total" xfId="627"/>
    <cellStyle name="Total 2" xfId="628"/>
    <cellStyle name="Warning Text" xfId="629"/>
    <cellStyle name="Warning Text 2" xfId="63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43617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43649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0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0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1472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ROMANIA BET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30.06.2019 г.</v>
      </c>
      <c r="C4" s="661"/>
      <c r="D4" s="76" t="s">
        <v>914</v>
      </c>
      <c r="E4" s="224">
        <f>ReportedCompletionDate</f>
        <v>43649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22">
        <f>E10/'1-SB'!$C$47</f>
        <v>0</v>
      </c>
    </row>
    <row r="11" spans="1:6" ht="15.75">
      <c r="A11" s="306"/>
      <c r="B11" s="53"/>
      <c r="C11" s="580"/>
      <c r="D11" s="306"/>
      <c r="E11" s="306"/>
      <c r="F11" s="622">
        <f>E11/'1-SB'!$C$47</f>
        <v>0</v>
      </c>
    </row>
    <row r="12" spans="1:6" ht="15.75">
      <c r="A12" s="306"/>
      <c r="B12" s="53"/>
      <c r="C12" s="580"/>
      <c r="D12" s="306"/>
      <c r="E12" s="306"/>
      <c r="F12" s="622">
        <f>E12/'1-SB'!$C$47</f>
        <v>0</v>
      </c>
    </row>
    <row r="13" spans="1:6" ht="15.75">
      <c r="A13" s="306"/>
      <c r="B13" s="53"/>
      <c r="C13" s="580"/>
      <c r="D13" s="306"/>
      <c r="E13" s="306"/>
      <c r="F13" s="622">
        <f>E13/'1-SB'!$C$47</f>
        <v>0</v>
      </c>
    </row>
    <row r="14" spans="1:6" ht="15.75">
      <c r="A14" s="306"/>
      <c r="B14" s="53"/>
      <c r="C14" s="580"/>
      <c r="D14" s="306"/>
      <c r="E14" s="306"/>
      <c r="F14" s="622">
        <f>E14/'1-SB'!$C$47</f>
        <v>0</v>
      </c>
    </row>
    <row r="15" spans="1:6" ht="15.75">
      <c r="A15" s="306"/>
      <c r="B15" s="53"/>
      <c r="C15" s="580"/>
      <c r="D15" s="306"/>
      <c r="E15" s="306"/>
      <c r="F15" s="622">
        <f>E15/'1-SB'!$C$47</f>
        <v>0</v>
      </c>
    </row>
    <row r="16" spans="1:6" ht="15.75">
      <c r="A16" s="306"/>
      <c r="B16" s="53"/>
      <c r="C16" s="580"/>
      <c r="D16" s="306"/>
      <c r="E16" s="306"/>
      <c r="F16" s="622">
        <f>E16/'1-SB'!$C$47</f>
        <v>0</v>
      </c>
    </row>
    <row r="17" spans="1:6" ht="15.75">
      <c r="A17" s="306"/>
      <c r="B17" s="53"/>
      <c r="C17" s="580"/>
      <c r="D17" s="306"/>
      <c r="E17" s="306"/>
      <c r="F17" s="622">
        <f>E17/'1-SB'!$C$47</f>
        <v>0</v>
      </c>
    </row>
    <row r="18" spans="1:6" ht="15.75">
      <c r="A18" s="306"/>
      <c r="B18" s="53"/>
      <c r="C18" s="580"/>
      <c r="D18" s="306"/>
      <c r="E18" s="231"/>
      <c r="F18" s="622">
        <f>E18/'1-SB'!$C$47</f>
        <v>0</v>
      </c>
    </row>
    <row r="19" spans="1:6" ht="15.75">
      <c r="A19" s="306"/>
      <c r="B19" s="53"/>
      <c r="C19" s="580"/>
      <c r="D19" s="306"/>
      <c r="E19" s="231"/>
      <c r="F19" s="622">
        <f>E19/'1-SB'!$C$47</f>
        <v>0</v>
      </c>
    </row>
    <row r="20" spans="1:6" ht="15.75">
      <c r="A20" s="306"/>
      <c r="B20" s="53"/>
      <c r="C20" s="580"/>
      <c r="D20" s="306"/>
      <c r="E20" s="306"/>
      <c r="F20" s="622">
        <f>E20/'1-SB'!$C$47</f>
        <v>0</v>
      </c>
    </row>
    <row r="21" spans="1:6" ht="15.75">
      <c r="A21" s="306"/>
      <c r="B21" s="53"/>
      <c r="C21" s="580"/>
      <c r="D21" s="306"/>
      <c r="E21" s="306"/>
      <c r="F21" s="622">
        <f>E21/'1-SB'!$C$47</f>
        <v>0</v>
      </c>
    </row>
    <row r="22" spans="1:6" ht="15.75">
      <c r="A22" s="306"/>
      <c r="B22" s="53"/>
      <c r="C22" s="580"/>
      <c r="D22" s="306"/>
      <c r="E22" s="306"/>
      <c r="F22" s="622">
        <f>E22/'1-SB'!$C$47</f>
        <v>0</v>
      </c>
    </row>
    <row r="23" spans="1:6" ht="15.75">
      <c r="A23" s="306"/>
      <c r="B23" s="53"/>
      <c r="C23" s="580"/>
      <c r="D23" s="306"/>
      <c r="E23" s="306"/>
      <c r="F23" s="622">
        <f>E23/'1-SB'!$C$47</f>
        <v>0</v>
      </c>
    </row>
    <row r="24" spans="1:6" ht="15.75">
      <c r="A24" s="306"/>
      <c r="B24" s="53"/>
      <c r="C24" s="580"/>
      <c r="D24" s="306"/>
      <c r="E24" s="306"/>
      <c r="F24" s="622">
        <f>E24/'1-SB'!$C$47</f>
        <v>0</v>
      </c>
    </row>
    <row r="25" spans="1:6" ht="15.75">
      <c r="A25" s="306"/>
      <c r="B25" s="53"/>
      <c r="C25" s="580"/>
      <c r="D25" s="306"/>
      <c r="E25" s="306"/>
      <c r="F25" s="622">
        <f>E25/'1-SB'!$C$47</f>
        <v>0</v>
      </c>
    </row>
    <row r="26" spans="1:6" ht="15.75">
      <c r="A26" s="306"/>
      <c r="B26" s="53"/>
      <c r="C26" s="580"/>
      <c r="D26" s="306"/>
      <c r="E26" s="306"/>
      <c r="F26" s="622">
        <f>E26/'1-SB'!$C$47</f>
        <v>0</v>
      </c>
    </row>
    <row r="27" spans="1:6" ht="15.75">
      <c r="A27" s="306"/>
      <c r="B27" s="53"/>
      <c r="C27" s="580"/>
      <c r="D27" s="306"/>
      <c r="E27" s="306"/>
      <c r="F27" s="622">
        <f>E27/'1-SB'!$C$47</f>
        <v>0</v>
      </c>
    </row>
    <row r="28" spans="1:6" ht="15.75">
      <c r="A28" s="306"/>
      <c r="B28" s="53"/>
      <c r="C28" s="580"/>
      <c r="D28" s="306"/>
      <c r="E28" s="306"/>
      <c r="F28" s="622">
        <f>E28/'1-SB'!$C$47</f>
        <v>0</v>
      </c>
    </row>
    <row r="29" spans="1:6" ht="15.75">
      <c r="A29" s="309"/>
      <c r="B29" s="292"/>
      <c r="C29" s="580"/>
      <c r="D29" s="309"/>
      <c r="E29" s="309"/>
      <c r="F29" s="623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ROMANIA BET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6" t="s">
        <v>914</v>
      </c>
      <c r="F4" s="224">
        <f>ReportedCompletionDate</f>
        <v>43649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ROMANIA BET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30.06.2019 г.</v>
      </c>
      <c r="B4" s="699"/>
      <c r="C4" s="699"/>
      <c r="D4" s="76" t="s">
        <v>914</v>
      </c>
      <c r="E4" s="224">
        <f>ReportedCompletionDate</f>
        <v>43649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9"/>
    </row>
    <row r="12" spans="1:5" s="545" customFormat="1" ht="15.75">
      <c r="A12" s="590"/>
      <c r="B12" s="277"/>
      <c r="C12" s="277"/>
      <c r="D12" s="278"/>
      <c r="E12" s="600"/>
    </row>
    <row r="13" spans="1:5" s="545" customFormat="1" ht="15.75">
      <c r="A13" s="590"/>
      <c r="B13" s="277"/>
      <c r="C13" s="277"/>
      <c r="D13" s="278"/>
      <c r="E13" s="600"/>
    </row>
    <row r="14" spans="1:5" s="545" customFormat="1" ht="15.75">
      <c r="A14" s="590"/>
      <c r="B14" s="277"/>
      <c r="C14" s="277"/>
      <c r="D14" s="278"/>
      <c r="E14" s="600"/>
    </row>
    <row r="15" spans="1:5" s="545" customFormat="1" ht="15.75">
      <c r="A15" s="590"/>
      <c r="B15" s="279"/>
      <c r="C15" s="277"/>
      <c r="D15" s="278"/>
      <c r="E15" s="600"/>
    </row>
    <row r="16" spans="1:5" s="545" customFormat="1" ht="15.75">
      <c r="A16" s="590"/>
      <c r="B16" s="279"/>
      <c r="C16" s="277"/>
      <c r="D16" s="280"/>
      <c r="E16" s="601"/>
    </row>
    <row r="17" spans="1:5" s="545" customFormat="1" ht="15.75">
      <c r="A17" s="590"/>
      <c r="B17" s="279"/>
      <c r="C17" s="277"/>
      <c r="D17" s="280"/>
      <c r="E17" s="601"/>
    </row>
    <row r="18" spans="1:5" s="545" customFormat="1" ht="15.75">
      <c r="A18" s="590"/>
      <c r="B18" s="277"/>
      <c r="C18" s="277"/>
      <c r="D18" s="280"/>
      <c r="E18" s="601"/>
    </row>
    <row r="19" spans="1:5" s="545" customFormat="1" ht="15.75">
      <c r="A19" s="590"/>
      <c r="B19" s="277"/>
      <c r="C19" s="277"/>
      <c r="D19" s="280"/>
      <c r="E19" s="601"/>
    </row>
    <row r="20" spans="1:5" s="545" customFormat="1" ht="15.75">
      <c r="A20" s="590"/>
      <c r="B20" s="277"/>
      <c r="C20" s="277"/>
      <c r="D20" s="280"/>
      <c r="E20" s="601"/>
    </row>
    <row r="21" spans="1:5" s="545" customFormat="1" ht="15.75">
      <c r="A21" s="590"/>
      <c r="B21" s="277"/>
      <c r="C21" s="277"/>
      <c r="D21" s="280"/>
      <c r="E21" s="601"/>
    </row>
    <row r="22" spans="1:5" s="545" customFormat="1" ht="15.75">
      <c r="A22" s="590"/>
      <c r="B22" s="279"/>
      <c r="C22" s="277"/>
      <c r="D22" s="280"/>
      <c r="E22" s="601"/>
    </row>
    <row r="23" spans="1:5" s="545" customFormat="1" ht="15.75">
      <c r="A23" s="590"/>
      <c r="B23" s="279"/>
      <c r="C23" s="277"/>
      <c r="D23" s="280"/>
      <c r="E23" s="601"/>
    </row>
    <row r="24" spans="1:5" s="545" customFormat="1" ht="15.75">
      <c r="A24" s="590"/>
      <c r="B24" s="279"/>
      <c r="C24" s="277"/>
      <c r="D24" s="280"/>
      <c r="E24" s="601"/>
    </row>
    <row r="25" spans="1:5" s="545" customFormat="1" ht="15.75">
      <c r="A25" s="590"/>
      <c r="B25" s="277"/>
      <c r="C25" s="277"/>
      <c r="D25" s="280"/>
      <c r="E25" s="601"/>
    </row>
    <row r="26" spans="1:5" s="545" customFormat="1" ht="15.75">
      <c r="A26" s="590"/>
      <c r="B26" s="277"/>
      <c r="C26" s="277"/>
      <c r="D26" s="280"/>
      <c r="E26" s="601"/>
    </row>
    <row r="27" spans="1:5" s="545" customFormat="1" ht="15.75">
      <c r="A27" s="590"/>
      <c r="B27" s="277"/>
      <c r="C27" s="277"/>
      <c r="D27" s="280"/>
      <c r="E27" s="601"/>
    </row>
    <row r="28" spans="1:5" s="545" customFormat="1" ht="15.75">
      <c r="A28" s="590"/>
      <c r="B28" s="277"/>
      <c r="C28" s="277"/>
      <c r="D28" s="280"/>
      <c r="E28" s="601"/>
    </row>
    <row r="29" spans="1:5" s="545" customFormat="1" ht="15.75">
      <c r="A29" s="590"/>
      <c r="B29" s="279"/>
      <c r="C29" s="277"/>
      <c r="D29" s="280"/>
      <c r="E29" s="601"/>
    </row>
    <row r="30" spans="1:5" s="545" customFormat="1" ht="15.75">
      <c r="A30" s="590"/>
      <c r="B30" s="279"/>
      <c r="C30" s="277"/>
      <c r="D30" s="280"/>
      <c r="E30" s="601"/>
    </row>
    <row r="31" spans="1:5" s="545" customFormat="1" ht="15.75">
      <c r="A31" s="590"/>
      <c r="B31" s="279"/>
      <c r="C31" s="277"/>
      <c r="D31" s="280"/>
      <c r="E31" s="601"/>
    </row>
    <row r="32" spans="1:5" s="545" customFormat="1" ht="15.75">
      <c r="A32" s="590"/>
      <c r="B32" s="279"/>
      <c r="C32" s="277"/>
      <c r="D32" s="280"/>
      <c r="E32" s="601"/>
    </row>
    <row r="33" spans="1:5" s="545" customFormat="1" ht="15.75">
      <c r="A33" s="590"/>
      <c r="B33" s="279"/>
      <c r="C33" s="277"/>
      <c r="D33" s="280"/>
      <c r="E33" s="601"/>
    </row>
    <row r="34" spans="1:5" ht="15.75">
      <c r="A34" s="590"/>
      <c r="B34" s="279"/>
      <c r="C34" s="277"/>
      <c r="D34" s="280"/>
      <c r="E34" s="601"/>
    </row>
    <row r="35" spans="1:5" ht="15.75">
      <c r="A35" s="590"/>
      <c r="B35" s="279"/>
      <c r="C35" s="277"/>
      <c r="D35" s="280"/>
      <c r="E35" s="601"/>
    </row>
    <row r="36" spans="1:5" ht="15.75">
      <c r="A36" s="590"/>
      <c r="B36" s="279"/>
      <c r="C36" s="277"/>
      <c r="D36" s="280"/>
      <c r="E36" s="601"/>
    </row>
    <row r="37" spans="1:5" ht="15.75">
      <c r="A37" s="590"/>
      <c r="B37" s="279"/>
      <c r="C37" s="277"/>
      <c r="D37" s="280"/>
      <c r="E37" s="601"/>
    </row>
    <row r="38" spans="1:5" ht="15.75">
      <c r="A38" s="590"/>
      <c r="B38" s="279"/>
      <c r="C38" s="277"/>
      <c r="D38" s="280"/>
      <c r="E38" s="601"/>
    </row>
    <row r="39" spans="1:5" ht="15.75">
      <c r="A39" s="590"/>
      <c r="B39" s="279"/>
      <c r="C39" s="277"/>
      <c r="D39" s="280"/>
      <c r="E39" s="601"/>
    </row>
    <row r="40" spans="1:5" ht="15.75">
      <c r="A40" s="590"/>
      <c r="B40" s="279"/>
      <c r="C40" s="277"/>
      <c r="D40" s="280"/>
      <c r="E40" s="601"/>
    </row>
    <row r="41" spans="1:5" ht="15.75">
      <c r="A41" s="590"/>
      <c r="B41" s="279"/>
      <c r="C41" s="277"/>
      <c r="D41" s="280"/>
      <c r="E41" s="601"/>
    </row>
    <row r="42" spans="1:5" ht="15.75">
      <c r="A42" s="590"/>
      <c r="B42" s="279"/>
      <c r="C42" s="277"/>
      <c r="D42" s="280"/>
      <c r="E42" s="601"/>
    </row>
    <row r="43" spans="1:5" ht="15.75">
      <c r="A43" s="590"/>
      <c r="B43" s="279"/>
      <c r="C43" s="277"/>
      <c r="D43" s="280"/>
      <c r="E43" s="601"/>
    </row>
    <row r="44" spans="1:5" ht="15.75">
      <c r="A44" s="590"/>
      <c r="B44" s="279"/>
      <c r="C44" s="277"/>
      <c r="D44" s="280"/>
      <c r="E44" s="601"/>
    </row>
    <row r="45" spans="1:5" ht="15.75">
      <c r="A45" s="590"/>
      <c r="B45" s="279"/>
      <c r="C45" s="277"/>
      <c r="D45" s="280"/>
      <c r="E45" s="601"/>
    </row>
    <row r="46" spans="1:5" ht="15.75">
      <c r="A46" s="590"/>
      <c r="B46" s="279"/>
      <c r="C46" s="277"/>
      <c r="D46" s="280"/>
      <c r="E46" s="601"/>
    </row>
    <row r="47" spans="1:5" ht="15.75">
      <c r="A47" s="590"/>
      <c r="B47" s="279"/>
      <c r="C47" s="277"/>
      <c r="D47" s="280"/>
      <c r="E47" s="601"/>
    </row>
    <row r="48" spans="1:5" ht="15.75">
      <c r="A48" s="590"/>
      <c r="B48" s="279"/>
      <c r="C48" s="277"/>
      <c r="D48" s="280"/>
      <c r="E48" s="601"/>
    </row>
    <row r="49" spans="1:5" ht="15.75">
      <c r="A49" s="590"/>
      <c r="B49" s="279"/>
      <c r="C49" s="277"/>
      <c r="D49" s="280"/>
      <c r="E49" s="601"/>
    </row>
    <row r="50" spans="1:5" ht="15.75">
      <c r="A50" s="590"/>
      <c r="B50" s="279"/>
      <c r="C50" s="277"/>
      <c r="D50" s="280"/>
      <c r="E50" s="601"/>
    </row>
    <row r="51" spans="1:5" ht="15.75">
      <c r="A51" s="590"/>
      <c r="B51" s="279"/>
      <c r="C51" s="277"/>
      <c r="D51" s="280"/>
      <c r="E51" s="601"/>
    </row>
    <row r="52" spans="1:5" ht="15.75">
      <c r="A52" s="590"/>
      <c r="B52" s="279"/>
      <c r="C52" s="277"/>
      <c r="D52" s="280"/>
      <c r="E52" s="601"/>
    </row>
    <row r="53" spans="1:5" ht="15.75">
      <c r="A53" s="590"/>
      <c r="B53" s="279"/>
      <c r="C53" s="277"/>
      <c r="D53" s="280"/>
      <c r="E53" s="601"/>
    </row>
    <row r="54" spans="1:5" ht="15.75">
      <c r="A54" s="590"/>
      <c r="B54" s="279"/>
      <c r="C54" s="277"/>
      <c r="D54" s="280"/>
      <c r="E54" s="601"/>
    </row>
    <row r="55" spans="1:5" ht="15.75">
      <c r="A55" s="590"/>
      <c r="B55" s="279"/>
      <c r="C55" s="277"/>
      <c r="D55" s="280"/>
      <c r="E55" s="601"/>
    </row>
    <row r="56" spans="1:5" ht="15.75">
      <c r="A56" s="590"/>
      <c r="B56" s="279"/>
      <c r="C56" s="277"/>
      <c r="D56" s="280"/>
      <c r="E56" s="601"/>
    </row>
    <row r="57" spans="1:5" ht="15.75">
      <c r="A57" s="590"/>
      <c r="B57" s="279"/>
      <c r="C57" s="277"/>
      <c r="D57" s="280"/>
      <c r="E57" s="601"/>
    </row>
    <row r="58" spans="1:5" ht="15.75">
      <c r="A58" s="590"/>
      <c r="B58" s="279"/>
      <c r="C58" s="277"/>
      <c r="D58" s="280"/>
      <c r="E58" s="601"/>
    </row>
    <row r="59" spans="1:5" ht="15.75">
      <c r="A59" s="590"/>
      <c r="B59" s="279"/>
      <c r="C59" s="277"/>
      <c r="D59" s="280"/>
      <c r="E59" s="601"/>
    </row>
    <row r="60" spans="1:5" ht="15.75">
      <c r="A60" s="590"/>
      <c r="B60" s="279"/>
      <c r="C60" s="277"/>
      <c r="D60" s="280"/>
      <c r="E60" s="601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ROMANIA BET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01.06.2019 - 30.06.2019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43649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Никола Янков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585" t="s">
        <v>1531</v>
      </c>
      <c r="C11" s="585" t="s">
        <v>1532</v>
      </c>
      <c r="D11" s="585" t="s">
        <v>1533</v>
      </c>
      <c r="E11" s="602">
        <v>43493</v>
      </c>
      <c r="F11" s="602">
        <v>43500</v>
      </c>
      <c r="G11" s="602">
        <v>43674</v>
      </c>
      <c r="H11" s="602">
        <v>43607</v>
      </c>
    </row>
    <row r="12" spans="1:8" ht="15.75">
      <c r="A12" s="588">
        <v>2</v>
      </c>
      <c r="B12" s="585" t="s">
        <v>1531</v>
      </c>
      <c r="C12" s="585" t="s">
        <v>1534</v>
      </c>
      <c r="D12" s="585" t="s">
        <v>1533</v>
      </c>
      <c r="E12" s="602">
        <v>43644</v>
      </c>
      <c r="F12" s="602">
        <v>43651</v>
      </c>
      <c r="G12" s="602">
        <v>43827</v>
      </c>
      <c r="H12" s="602"/>
    </row>
    <row r="13" spans="1:8" ht="15.75">
      <c r="A13" s="588">
        <v>3</v>
      </c>
      <c r="B13" s="585" t="s">
        <v>1531</v>
      </c>
      <c r="C13" s="585" t="s">
        <v>1535</v>
      </c>
      <c r="D13" s="585" t="s">
        <v>1533</v>
      </c>
      <c r="E13" s="602">
        <v>43647</v>
      </c>
      <c r="F13" s="602">
        <v>43654</v>
      </c>
      <c r="G13" s="602">
        <v>43831</v>
      </c>
      <c r="H13" s="602"/>
    </row>
    <row r="14" spans="1:8" ht="15.75">
      <c r="A14" s="588"/>
      <c r="B14" s="585"/>
      <c r="C14" s="585"/>
      <c r="D14" s="585"/>
      <c r="E14" s="602"/>
      <c r="F14" s="602"/>
      <c r="G14" s="602"/>
      <c r="H14" s="602"/>
    </row>
    <row r="15" spans="1:8" ht="15.75">
      <c r="A15" s="588"/>
      <c r="B15" s="585"/>
      <c r="C15" s="585"/>
      <c r="D15" s="585"/>
      <c r="E15" s="602"/>
      <c r="F15" s="602"/>
      <c r="G15" s="602"/>
      <c r="H15" s="602"/>
    </row>
    <row r="16" spans="1:8" ht="15.75">
      <c r="A16" s="588"/>
      <c r="B16" s="585"/>
      <c r="C16" s="585"/>
      <c r="D16" s="585"/>
      <c r="E16" s="602"/>
      <c r="F16" s="602"/>
      <c r="G16" s="602"/>
      <c r="H16" s="602"/>
    </row>
    <row r="17" spans="1:8" ht="15.75">
      <c r="A17" s="588"/>
      <c r="B17" s="585"/>
      <c r="C17" s="585"/>
      <c r="D17" s="585"/>
      <c r="E17" s="602"/>
      <c r="F17" s="602"/>
      <c r="G17" s="602"/>
      <c r="H17" s="602"/>
    </row>
    <row r="18" spans="1:8" ht="15.75">
      <c r="A18" s="588"/>
      <c r="B18" s="585"/>
      <c r="C18" s="585"/>
      <c r="D18" s="585"/>
      <c r="E18" s="602"/>
      <c r="F18" s="602"/>
      <c r="G18" s="602"/>
      <c r="H18" s="602"/>
    </row>
    <row r="19" spans="1:8" ht="15.75">
      <c r="A19" s="588"/>
      <c r="B19" s="585"/>
      <c r="C19" s="585"/>
      <c r="D19" s="585"/>
      <c r="E19" s="602"/>
      <c r="F19" s="602"/>
      <c r="G19" s="602"/>
      <c r="H19" s="602"/>
    </row>
    <row r="20" spans="1:8" ht="15.75">
      <c r="A20" s="588"/>
      <c r="B20" s="585"/>
      <c r="C20" s="585"/>
      <c r="D20" s="585"/>
      <c r="E20" s="602"/>
      <c r="F20" s="602"/>
      <c r="G20" s="602"/>
      <c r="H20" s="602"/>
    </row>
    <row r="21" spans="1:8" ht="15.75">
      <c r="A21" s="588"/>
      <c r="B21" s="585"/>
      <c r="C21" s="585"/>
      <c r="D21" s="585"/>
      <c r="E21" s="602"/>
      <c r="F21" s="602"/>
      <c r="G21" s="602"/>
      <c r="H21" s="602"/>
    </row>
    <row r="22" spans="1:8" ht="15.75">
      <c r="A22" s="588"/>
      <c r="B22" s="585"/>
      <c r="C22" s="585"/>
      <c r="D22" s="585"/>
      <c r="E22" s="602"/>
      <c r="F22" s="602"/>
      <c r="G22" s="602"/>
      <c r="H22" s="602"/>
    </row>
    <row r="23" spans="1:8" ht="15.75">
      <c r="A23" s="588"/>
      <c r="B23" s="585"/>
      <c r="C23" s="585"/>
      <c r="D23" s="585"/>
      <c r="E23" s="602"/>
      <c r="F23" s="602"/>
      <c r="G23" s="602"/>
      <c r="H23" s="602"/>
    </row>
    <row r="24" spans="1:8" ht="15.75">
      <c r="A24" s="588"/>
      <c r="B24" s="585"/>
      <c r="C24" s="585"/>
      <c r="D24" s="585"/>
      <c r="E24" s="602"/>
      <c r="F24" s="602"/>
      <c r="G24" s="602"/>
      <c r="H24" s="602"/>
    </row>
    <row r="25" spans="1:8" ht="15.75">
      <c r="A25" s="588"/>
      <c r="B25" s="585"/>
      <c r="C25" s="585"/>
      <c r="D25" s="585"/>
      <c r="E25" s="602"/>
      <c r="F25" s="602"/>
      <c r="G25" s="602"/>
      <c r="H25" s="602"/>
    </row>
    <row r="26" spans="1:8" ht="15.75">
      <c r="A26" s="588"/>
      <c r="B26" s="585"/>
      <c r="C26" s="585"/>
      <c r="D26" s="585"/>
      <c r="E26" s="602"/>
      <c r="F26" s="602"/>
      <c r="G26" s="602"/>
      <c r="H26" s="602"/>
    </row>
    <row r="27" spans="1:8" ht="15.75">
      <c r="A27" s="588"/>
      <c r="B27" s="585"/>
      <c r="C27" s="585"/>
      <c r="D27" s="585"/>
      <c r="E27" s="602"/>
      <c r="F27" s="602"/>
      <c r="G27" s="602"/>
      <c r="H27" s="602"/>
    </row>
    <row r="28" spans="1:8" ht="15.75">
      <c r="A28" s="588"/>
      <c r="B28" s="585"/>
      <c r="C28" s="585"/>
      <c r="D28" s="585"/>
      <c r="E28" s="602"/>
      <c r="F28" s="602"/>
      <c r="G28" s="602"/>
      <c r="H28" s="602"/>
    </row>
    <row r="29" spans="1:8" ht="15.75">
      <c r="A29" s="588"/>
      <c r="B29" s="585"/>
      <c r="C29" s="585"/>
      <c r="D29" s="585"/>
      <c r="E29" s="602"/>
      <c r="F29" s="602"/>
      <c r="G29" s="602"/>
      <c r="H29" s="602"/>
    </row>
    <row r="30" spans="1:8" ht="15.75">
      <c r="A30" s="588"/>
      <c r="B30" s="585"/>
      <c r="C30" s="585"/>
      <c r="D30" s="585"/>
      <c r="E30" s="602"/>
      <c r="F30" s="602"/>
      <c r="G30" s="602"/>
      <c r="H30" s="602"/>
    </row>
    <row r="31" spans="1:8" ht="15.75">
      <c r="A31" s="588"/>
      <c r="B31" s="585"/>
      <c r="C31" s="585"/>
      <c r="D31" s="585"/>
      <c r="E31" s="602"/>
      <c r="F31" s="602"/>
      <c r="G31" s="602"/>
      <c r="H31" s="602"/>
    </row>
    <row r="32" spans="1:8" ht="15.75">
      <c r="A32" s="588"/>
      <c r="B32" s="585"/>
      <c r="C32" s="585"/>
      <c r="D32" s="585"/>
      <c r="E32" s="602"/>
      <c r="F32" s="602"/>
      <c r="G32" s="602"/>
      <c r="H32" s="602"/>
    </row>
    <row r="33" spans="1:8" ht="15.75">
      <c r="A33" s="588"/>
      <c r="B33" s="585"/>
      <c r="C33" s="585"/>
      <c r="D33" s="585"/>
      <c r="E33" s="602"/>
      <c r="F33" s="602"/>
      <c r="G33" s="602"/>
      <c r="H33" s="60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E50" sqref="E50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ROMANIA BET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01.06.2019 - 30.06.2019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553945</v>
      </c>
      <c r="E11" s="348">
        <f>'1-SB'!D47</f>
        <v>463144</v>
      </c>
      <c r="F11" s="346"/>
    </row>
    <row r="12" spans="2:6" ht="15.75">
      <c r="B12" s="342"/>
      <c r="C12" s="342" t="s">
        <v>1353</v>
      </c>
      <c r="D12" s="347">
        <f>'1-SB'!G47</f>
        <v>553945</v>
      </c>
      <c r="E12" s="348">
        <f>'1-SB'!H47</f>
        <v>463144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5452</v>
      </c>
      <c r="E19" s="347">
        <f>'1-SB'!C25</f>
        <v>5452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5452</v>
      </c>
      <c r="E20" s="357">
        <f>'1-SB'!C22</f>
        <v>5452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508516</v>
      </c>
      <c r="E26" s="361">
        <f>'1-SB'!G11</f>
        <v>508516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-522</v>
      </c>
      <c r="E27" s="361">
        <f>'1-SB'!G16</f>
        <v>-522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111585</v>
      </c>
      <c r="E28" s="361">
        <f>'1-SB'!G19+'1-SB'!G21</f>
        <v>111585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-66378</v>
      </c>
      <c r="E29" s="361">
        <f>'1-SB'!G20+'1-SB'!G22</f>
        <v>-66378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553201</v>
      </c>
      <c r="E30" s="363">
        <f>'1-SB'!G24</f>
        <v>553201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9843</v>
      </c>
      <c r="E41" s="357">
        <f>'1-SB'!C43</f>
        <v>9843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744</v>
      </c>
      <c r="E44" s="357">
        <f>'1-SB'!G40</f>
        <v>744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538650</v>
      </c>
      <c r="E47" s="357">
        <f>'1-SB'!C16+'1-SB'!C37</f>
        <v>538650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Romania BET UCITS ETF</v>
      </c>
      <c r="B3" s="387" t="str">
        <f aca="true" t="shared" si="1" ref="B3:B34">dfRG</f>
        <v>05-1636</v>
      </c>
      <c r="C3" s="388">
        <f aca="true" t="shared" si="2" ref="C3:C34">EndDate</f>
        <v>43646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Romania BET UCITS ETF</v>
      </c>
      <c r="B4" s="387" t="str">
        <f t="shared" si="1"/>
        <v>05-1636</v>
      </c>
      <c r="C4" s="388">
        <f t="shared" si="2"/>
        <v>43646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Romania BET UCITS ETF</v>
      </c>
      <c r="B5" s="387" t="str">
        <f t="shared" si="1"/>
        <v>05-1636</v>
      </c>
      <c r="C5" s="388">
        <f t="shared" si="2"/>
        <v>43646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Romania BET UCITS ETF</v>
      </c>
      <c r="B6" s="387" t="str">
        <f t="shared" si="1"/>
        <v>05-1636</v>
      </c>
      <c r="C6" s="388">
        <f t="shared" si="2"/>
        <v>43646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Romania BET UCITS ETF</v>
      </c>
      <c r="B7" s="387" t="str">
        <f t="shared" si="1"/>
        <v>05-1636</v>
      </c>
      <c r="C7" s="388">
        <f t="shared" si="2"/>
        <v>43646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Romania BET UCITS ETF</v>
      </c>
      <c r="B8" s="387" t="str">
        <f t="shared" si="1"/>
        <v>05-1636</v>
      </c>
      <c r="C8" s="388">
        <f t="shared" si="2"/>
        <v>43646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Romania BET UCITS ETF</v>
      </c>
      <c r="B9" s="387" t="str">
        <f t="shared" si="1"/>
        <v>05-1636</v>
      </c>
      <c r="C9" s="388">
        <f t="shared" si="2"/>
        <v>43646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Romania BET UCITS ETF</v>
      </c>
      <c r="B10" s="387" t="str">
        <f t="shared" si="1"/>
        <v>05-1636</v>
      </c>
      <c r="C10" s="388">
        <f t="shared" si="2"/>
        <v>43646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Romania BET UCITS ETF</v>
      </c>
      <c r="B11" s="387" t="str">
        <f t="shared" si="1"/>
        <v>05-1636</v>
      </c>
      <c r="C11" s="388">
        <f t="shared" si="2"/>
        <v>43646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Romania BET UCITS ETF</v>
      </c>
      <c r="B12" s="387" t="str">
        <f t="shared" si="1"/>
        <v>05-1636</v>
      </c>
      <c r="C12" s="388">
        <f t="shared" si="2"/>
        <v>43646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Romania BET UCITS ETF</v>
      </c>
      <c r="B13" s="387" t="str">
        <f t="shared" si="1"/>
        <v>05-1636</v>
      </c>
      <c r="C13" s="388">
        <f t="shared" si="2"/>
        <v>43646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Romania BET UCITS ETF</v>
      </c>
      <c r="B14" s="387" t="str">
        <f t="shared" si="1"/>
        <v>05-1636</v>
      </c>
      <c r="C14" s="388">
        <f t="shared" si="2"/>
        <v>43646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Romania BET UCITS ETF</v>
      </c>
      <c r="B15" s="387" t="str">
        <f t="shared" si="1"/>
        <v>05-1636</v>
      </c>
      <c r="C15" s="388">
        <f t="shared" si="2"/>
        <v>43646</v>
      </c>
      <c r="D15" s="401" t="s">
        <v>173</v>
      </c>
      <c r="E15" s="402" t="s">
        <v>9</v>
      </c>
      <c r="F15" s="387" t="s">
        <v>792</v>
      </c>
      <c r="G15" s="391">
        <f>'1-SB'!C22</f>
        <v>5452</v>
      </c>
    </row>
    <row r="16" spans="1:7" ht="15.75">
      <c r="A16" s="386" t="str">
        <f t="shared" si="0"/>
        <v>Expat Romania BET UCITS ETF</v>
      </c>
      <c r="B16" s="387" t="str">
        <f t="shared" si="1"/>
        <v>05-1636</v>
      </c>
      <c r="C16" s="388">
        <f t="shared" si="2"/>
        <v>43646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Romania BET UCITS ETF</v>
      </c>
      <c r="B17" s="387" t="str">
        <f t="shared" si="1"/>
        <v>05-1636</v>
      </c>
      <c r="C17" s="388">
        <f t="shared" si="2"/>
        <v>43646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Romania BET UCITS ETF</v>
      </c>
      <c r="B18" s="387" t="str">
        <f t="shared" si="1"/>
        <v>05-1636</v>
      </c>
      <c r="C18" s="388">
        <f t="shared" si="2"/>
        <v>43646</v>
      </c>
      <c r="D18" s="399" t="s">
        <v>176</v>
      </c>
      <c r="E18" s="403" t="s">
        <v>11</v>
      </c>
      <c r="F18" s="387" t="s">
        <v>792</v>
      </c>
      <c r="G18" s="391">
        <f>'1-SB'!C25</f>
        <v>5452</v>
      </c>
    </row>
    <row r="19" spans="1:7" ht="15.75">
      <c r="A19" s="386" t="str">
        <f t="shared" si="0"/>
        <v>Expat Romania BET UCITS ETF</v>
      </c>
      <c r="B19" s="387" t="str">
        <f t="shared" si="1"/>
        <v>05-1636</v>
      </c>
      <c r="C19" s="388">
        <f t="shared" si="2"/>
        <v>43646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Romania BET UCITS ETF</v>
      </c>
      <c r="B20" s="387" t="str">
        <f t="shared" si="1"/>
        <v>05-1636</v>
      </c>
      <c r="C20" s="388">
        <f t="shared" si="2"/>
        <v>43646</v>
      </c>
      <c r="D20" s="401" t="s">
        <v>177</v>
      </c>
      <c r="E20" s="402" t="s">
        <v>137</v>
      </c>
      <c r="F20" s="387" t="s">
        <v>792</v>
      </c>
      <c r="G20" s="391">
        <f>'1-SB'!C27</f>
        <v>538650</v>
      </c>
    </row>
    <row r="21" spans="1:7" ht="15.75">
      <c r="A21" s="386" t="str">
        <f t="shared" si="0"/>
        <v>Expat Romania BET UCITS ETF</v>
      </c>
      <c r="B21" s="387" t="str">
        <f t="shared" si="1"/>
        <v>05-1636</v>
      </c>
      <c r="C21" s="388">
        <f t="shared" si="2"/>
        <v>43646</v>
      </c>
      <c r="D21" s="401" t="s">
        <v>178</v>
      </c>
      <c r="E21" s="404" t="s">
        <v>92</v>
      </c>
      <c r="F21" s="387" t="s">
        <v>792</v>
      </c>
      <c r="G21" s="391">
        <f>'1-SB'!C28</f>
        <v>538650</v>
      </c>
    </row>
    <row r="22" spans="1:7" ht="15.75">
      <c r="A22" s="386" t="str">
        <f t="shared" si="0"/>
        <v>Expat Romania BET UCITS ETF</v>
      </c>
      <c r="B22" s="387" t="str">
        <f t="shared" si="1"/>
        <v>05-1636</v>
      </c>
      <c r="C22" s="388">
        <f t="shared" si="2"/>
        <v>43646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Romania BET UCITS ETF</v>
      </c>
      <c r="B23" s="387" t="str">
        <f t="shared" si="1"/>
        <v>05-1636</v>
      </c>
      <c r="C23" s="388">
        <f t="shared" si="2"/>
        <v>43646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Romania BET UCITS ETF</v>
      </c>
      <c r="B24" s="387" t="str">
        <f t="shared" si="1"/>
        <v>05-1636</v>
      </c>
      <c r="C24" s="388">
        <f t="shared" si="2"/>
        <v>43646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Romania BET UCITS ETF</v>
      </c>
      <c r="B25" s="387" t="str">
        <f t="shared" si="1"/>
        <v>05-1636</v>
      </c>
      <c r="C25" s="388">
        <f t="shared" si="2"/>
        <v>43646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Romania BET UCITS ETF</v>
      </c>
      <c r="B26" s="387" t="str">
        <f t="shared" si="1"/>
        <v>05-1636</v>
      </c>
      <c r="C26" s="388">
        <f t="shared" si="2"/>
        <v>43646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Romania BET UCITS ETF</v>
      </c>
      <c r="B27" s="387" t="str">
        <f t="shared" si="1"/>
        <v>05-1636</v>
      </c>
      <c r="C27" s="388">
        <f t="shared" si="2"/>
        <v>43646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Romania BET UCITS ETF</v>
      </c>
      <c r="B28" s="387" t="str">
        <f t="shared" si="1"/>
        <v>05-1636</v>
      </c>
      <c r="C28" s="388">
        <f t="shared" si="2"/>
        <v>43646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Romania BET UCITS ETF</v>
      </c>
      <c r="B29" s="387" t="str">
        <f t="shared" si="1"/>
        <v>05-1636</v>
      </c>
      <c r="C29" s="388">
        <f t="shared" si="2"/>
        <v>43646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Romania BET UCITS ETF</v>
      </c>
      <c r="B30" s="387" t="str">
        <f t="shared" si="1"/>
        <v>05-1636</v>
      </c>
      <c r="C30" s="388">
        <f t="shared" si="2"/>
        <v>43646</v>
      </c>
      <c r="D30" s="401" t="s">
        <v>187</v>
      </c>
      <c r="E30" s="403" t="s">
        <v>12</v>
      </c>
      <c r="F30" s="387" t="s">
        <v>792</v>
      </c>
      <c r="G30" s="391">
        <f>'1-SB'!C37</f>
        <v>538650</v>
      </c>
    </row>
    <row r="31" spans="1:7" ht="15.75">
      <c r="A31" s="386" t="str">
        <f t="shared" si="0"/>
        <v>Expat Romania BET UCITS ETF</v>
      </c>
      <c r="B31" s="387" t="str">
        <f t="shared" si="1"/>
        <v>05-1636</v>
      </c>
      <c r="C31" s="388">
        <f t="shared" si="2"/>
        <v>43646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Romania BET UCITS ETF</v>
      </c>
      <c r="B32" s="387" t="str">
        <f t="shared" si="1"/>
        <v>05-1636</v>
      </c>
      <c r="C32" s="388">
        <f t="shared" si="2"/>
        <v>43646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Romania BET UCITS ETF</v>
      </c>
      <c r="B33" s="387" t="str">
        <f t="shared" si="1"/>
        <v>05-1636</v>
      </c>
      <c r="C33" s="388">
        <f t="shared" si="2"/>
        <v>43646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Romania BET UCITS ETF</v>
      </c>
      <c r="B34" s="387" t="str">
        <f t="shared" si="1"/>
        <v>05-1636</v>
      </c>
      <c r="C34" s="388">
        <f t="shared" si="2"/>
        <v>43646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Romania BET UCITS ETF</v>
      </c>
      <c r="B35" s="387" t="str">
        <f aca="true" t="shared" si="4" ref="B35:B58">dfRG</f>
        <v>05-1636</v>
      </c>
      <c r="C35" s="388">
        <f aca="true" t="shared" si="5" ref="C35:C58">EndDate</f>
        <v>43646</v>
      </c>
      <c r="D35" s="394" t="s">
        <v>191</v>
      </c>
      <c r="E35" s="395" t="s">
        <v>101</v>
      </c>
      <c r="F35" s="387" t="s">
        <v>792</v>
      </c>
      <c r="G35" s="391">
        <f>'1-SB'!C42</f>
        <v>9843</v>
      </c>
    </row>
    <row r="36" spans="1:7" ht="15.75">
      <c r="A36" s="386" t="str">
        <f t="shared" si="3"/>
        <v>Expat Romania BET UCITS ETF</v>
      </c>
      <c r="B36" s="387" t="str">
        <f t="shared" si="4"/>
        <v>05-1636</v>
      </c>
      <c r="C36" s="388">
        <f t="shared" si="5"/>
        <v>43646</v>
      </c>
      <c r="D36" s="392" t="s">
        <v>192</v>
      </c>
      <c r="E36" s="398" t="s">
        <v>13</v>
      </c>
      <c r="F36" s="387" t="s">
        <v>792</v>
      </c>
      <c r="G36" s="391">
        <f>'1-SB'!C43</f>
        <v>9843</v>
      </c>
    </row>
    <row r="37" spans="1:7" ht="15.75">
      <c r="A37" s="386" t="str">
        <f t="shared" si="3"/>
        <v>Expat Romania BET UCITS ETF</v>
      </c>
      <c r="B37" s="387" t="str">
        <f t="shared" si="4"/>
        <v>05-1636</v>
      </c>
      <c r="C37" s="388">
        <f t="shared" si="5"/>
        <v>43646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Romania BET UCITS ETF</v>
      </c>
      <c r="B38" s="387" t="str">
        <f t="shared" si="4"/>
        <v>05-1636</v>
      </c>
      <c r="C38" s="388">
        <f t="shared" si="5"/>
        <v>43646</v>
      </c>
      <c r="D38" s="392" t="s">
        <v>194</v>
      </c>
      <c r="E38" s="398" t="s">
        <v>34</v>
      </c>
      <c r="F38" s="387" t="s">
        <v>792</v>
      </c>
      <c r="G38" s="391">
        <f>'1-SB'!C45</f>
        <v>553945</v>
      </c>
    </row>
    <row r="39" spans="1:7" ht="15.75">
      <c r="A39" s="386" t="str">
        <f t="shared" si="3"/>
        <v>Expat Romania BET UCITS ETF</v>
      </c>
      <c r="B39" s="387" t="str">
        <f t="shared" si="4"/>
        <v>05-1636</v>
      </c>
      <c r="C39" s="388">
        <f t="shared" si="5"/>
        <v>43646</v>
      </c>
      <c r="D39" s="392" t="s">
        <v>195</v>
      </c>
      <c r="E39" s="392" t="s">
        <v>36</v>
      </c>
      <c r="F39" s="387" t="s">
        <v>792</v>
      </c>
      <c r="G39" s="391">
        <f>'1-SB'!C47</f>
        <v>553945</v>
      </c>
    </row>
    <row r="40" spans="1:7" ht="15.75">
      <c r="A40" s="405" t="str">
        <f t="shared" si="3"/>
        <v>Expat Romania BET UCITS ETF</v>
      </c>
      <c r="B40" s="406" t="str">
        <f t="shared" si="4"/>
        <v>05-1636</v>
      </c>
      <c r="C40" s="407">
        <f t="shared" si="5"/>
        <v>43646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Romania BET UCITS ETF</v>
      </c>
      <c r="B41" s="406" t="str">
        <f t="shared" si="4"/>
        <v>05-1636</v>
      </c>
      <c r="C41" s="407">
        <f t="shared" si="5"/>
        <v>43646</v>
      </c>
      <c r="D41" s="411" t="s">
        <v>196</v>
      </c>
      <c r="E41" s="412" t="s">
        <v>930</v>
      </c>
      <c r="F41" s="406" t="s">
        <v>793</v>
      </c>
      <c r="G41" s="410">
        <f>'1-SB'!G11</f>
        <v>508516</v>
      </c>
    </row>
    <row r="42" spans="1:7" ht="15.75">
      <c r="A42" s="405" t="str">
        <f t="shared" si="3"/>
        <v>Expat Romania BET UCITS ETF</v>
      </c>
      <c r="B42" s="406" t="str">
        <f t="shared" si="4"/>
        <v>05-1636</v>
      </c>
      <c r="C42" s="407">
        <f t="shared" si="5"/>
        <v>43646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Romania BET UCITS ETF</v>
      </c>
      <c r="B43" s="406" t="str">
        <f t="shared" si="4"/>
        <v>05-1636</v>
      </c>
      <c r="C43" s="407">
        <f t="shared" si="5"/>
        <v>43646</v>
      </c>
      <c r="D43" s="414" t="s">
        <v>197</v>
      </c>
      <c r="E43" s="415" t="s">
        <v>136</v>
      </c>
      <c r="F43" s="406" t="s">
        <v>793</v>
      </c>
      <c r="G43" s="410">
        <f>'1-SB'!G13</f>
        <v>-522</v>
      </c>
    </row>
    <row r="44" spans="1:7" ht="15.75">
      <c r="A44" s="405" t="str">
        <f t="shared" si="3"/>
        <v>Expat Romania BET UCITS ETF</v>
      </c>
      <c r="B44" s="406" t="str">
        <f t="shared" si="4"/>
        <v>05-1636</v>
      </c>
      <c r="C44" s="407">
        <f t="shared" si="5"/>
        <v>43646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Romania BET UCITS ETF</v>
      </c>
      <c r="B45" s="406" t="str">
        <f t="shared" si="4"/>
        <v>05-1636</v>
      </c>
      <c r="C45" s="407">
        <f t="shared" si="5"/>
        <v>43646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Romania BET UCITS ETF</v>
      </c>
      <c r="B46" s="406" t="str">
        <f t="shared" si="4"/>
        <v>05-1636</v>
      </c>
      <c r="C46" s="407">
        <f t="shared" si="5"/>
        <v>43646</v>
      </c>
      <c r="D46" s="411" t="s">
        <v>200</v>
      </c>
      <c r="E46" s="416" t="s">
        <v>23</v>
      </c>
      <c r="F46" s="406" t="s">
        <v>793</v>
      </c>
      <c r="G46" s="410">
        <f>'1-SB'!G16</f>
        <v>-522</v>
      </c>
    </row>
    <row r="47" spans="1:7" ht="15.75">
      <c r="A47" s="405" t="str">
        <f t="shared" si="3"/>
        <v>Expat Romania BET UCITS ETF</v>
      </c>
      <c r="B47" s="406" t="str">
        <f t="shared" si="4"/>
        <v>05-1636</v>
      </c>
      <c r="C47" s="407">
        <f t="shared" si="5"/>
        <v>43646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Romania BET UCITS ETF</v>
      </c>
      <c r="B48" s="406" t="str">
        <f t="shared" si="4"/>
        <v>05-1636</v>
      </c>
      <c r="C48" s="407">
        <f t="shared" si="5"/>
        <v>43646</v>
      </c>
      <c r="D48" s="413" t="s">
        <v>201</v>
      </c>
      <c r="E48" s="415" t="s">
        <v>26</v>
      </c>
      <c r="F48" s="406" t="s">
        <v>793</v>
      </c>
      <c r="G48" s="410">
        <f>'1-SB'!G18</f>
        <v>-66378</v>
      </c>
    </row>
    <row r="49" spans="1:7" ht="15.75">
      <c r="A49" s="405" t="str">
        <f t="shared" si="3"/>
        <v>Expat Romania BET UCITS ETF</v>
      </c>
      <c r="B49" s="406" t="str">
        <f t="shared" si="4"/>
        <v>05-1636</v>
      </c>
      <c r="C49" s="407">
        <f t="shared" si="5"/>
        <v>43646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Expat Romania BET UCITS ETF</v>
      </c>
      <c r="B50" s="406" t="str">
        <f t="shared" si="4"/>
        <v>05-1636</v>
      </c>
      <c r="C50" s="407">
        <f t="shared" si="5"/>
        <v>43646</v>
      </c>
      <c r="D50" s="413" t="s">
        <v>203</v>
      </c>
      <c r="E50" s="417" t="s">
        <v>28</v>
      </c>
      <c r="F50" s="406" t="s">
        <v>793</v>
      </c>
      <c r="G50" s="410">
        <f>'1-SB'!G20</f>
        <v>-66378</v>
      </c>
    </row>
    <row r="51" spans="1:7" ht="15.75">
      <c r="A51" s="405" t="str">
        <f t="shared" si="3"/>
        <v>Expat Romania BET UCITS ETF</v>
      </c>
      <c r="B51" s="406" t="str">
        <f t="shared" si="4"/>
        <v>05-1636</v>
      </c>
      <c r="C51" s="407">
        <f t="shared" si="5"/>
        <v>43646</v>
      </c>
      <c r="D51" s="418" t="s">
        <v>204</v>
      </c>
      <c r="E51" s="419" t="s">
        <v>989</v>
      </c>
      <c r="F51" s="406" t="s">
        <v>793</v>
      </c>
      <c r="G51" s="410">
        <f>'1-SB'!G21</f>
        <v>111585</v>
      </c>
    </row>
    <row r="52" spans="1:7" ht="15.75">
      <c r="A52" s="405" t="str">
        <f t="shared" si="3"/>
        <v>Expat Romania BET UCITS ETF</v>
      </c>
      <c r="B52" s="406" t="str">
        <f t="shared" si="4"/>
        <v>05-1636</v>
      </c>
      <c r="C52" s="407">
        <f t="shared" si="5"/>
        <v>43646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Romania BET UCITS ETF</v>
      </c>
      <c r="B53" s="406" t="str">
        <f t="shared" si="4"/>
        <v>05-1636</v>
      </c>
      <c r="C53" s="407">
        <f t="shared" si="5"/>
        <v>43646</v>
      </c>
      <c r="D53" s="411" t="s">
        <v>205</v>
      </c>
      <c r="E53" s="416" t="s">
        <v>29</v>
      </c>
      <c r="F53" s="406" t="s">
        <v>793</v>
      </c>
      <c r="G53" s="410">
        <f>'1-SB'!G23</f>
        <v>45207</v>
      </c>
    </row>
    <row r="54" spans="1:7" ht="15.75">
      <c r="A54" s="405" t="str">
        <f t="shared" si="3"/>
        <v>Expat Romania BET UCITS ETF</v>
      </c>
      <c r="B54" s="406" t="str">
        <f t="shared" si="4"/>
        <v>05-1636</v>
      </c>
      <c r="C54" s="407">
        <f t="shared" si="5"/>
        <v>43646</v>
      </c>
      <c r="D54" s="408" t="s">
        <v>206</v>
      </c>
      <c r="E54" s="420" t="s">
        <v>31</v>
      </c>
      <c r="F54" s="406" t="s">
        <v>793</v>
      </c>
      <c r="G54" s="410">
        <f>'1-SB'!G24</f>
        <v>553201</v>
      </c>
    </row>
    <row r="55" spans="1:7" ht="15.75">
      <c r="A55" s="405" t="str">
        <f t="shared" si="3"/>
        <v>Expat Romania BET UCITS ETF</v>
      </c>
      <c r="B55" s="406" t="str">
        <f t="shared" si="4"/>
        <v>05-1636</v>
      </c>
      <c r="C55" s="407">
        <f t="shared" si="5"/>
        <v>43646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Romania BET UCITS ETF</v>
      </c>
      <c r="B56" s="406" t="str">
        <f t="shared" si="4"/>
        <v>05-1636</v>
      </c>
      <c r="C56" s="407">
        <f t="shared" si="5"/>
        <v>43646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Romania BET UCITS ETF</v>
      </c>
      <c r="B57" s="406" t="str">
        <f t="shared" si="4"/>
        <v>05-1636</v>
      </c>
      <c r="C57" s="407">
        <f t="shared" si="5"/>
        <v>43646</v>
      </c>
      <c r="D57" s="413" t="s">
        <v>208</v>
      </c>
      <c r="E57" s="415" t="s">
        <v>125</v>
      </c>
      <c r="F57" s="406" t="s">
        <v>793</v>
      </c>
      <c r="G57" s="410">
        <f>'1-SB'!G28</f>
        <v>744</v>
      </c>
    </row>
    <row r="58" spans="1:7" ht="15.75">
      <c r="A58" s="405" t="str">
        <f t="shared" si="3"/>
        <v>Expat Romania BET UCITS ETF</v>
      </c>
      <c r="B58" s="406" t="str">
        <f t="shared" si="4"/>
        <v>05-1636</v>
      </c>
      <c r="C58" s="407">
        <f t="shared" si="5"/>
        <v>43646</v>
      </c>
      <c r="D58" s="413" t="s">
        <v>209</v>
      </c>
      <c r="E58" s="417" t="s">
        <v>161</v>
      </c>
      <c r="F58" s="406" t="s">
        <v>793</v>
      </c>
      <c r="G58" s="410">
        <f>'1-SB'!G29</f>
        <v>286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458</v>
      </c>
    </row>
    <row r="60" spans="1:7" ht="15.75">
      <c r="A60" s="405" t="str">
        <f aca="true" t="shared" si="6" ref="A60:A81">dfName</f>
        <v>Expat Romania BET UCITS ETF</v>
      </c>
      <c r="B60" s="406" t="str">
        <f aca="true" t="shared" si="7" ref="B60:B81">dfRG</f>
        <v>05-1636</v>
      </c>
      <c r="C60" s="407">
        <f aca="true" t="shared" si="8" ref="C60:C81">EndDate</f>
        <v>43646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Romania BET UCITS ETF</v>
      </c>
      <c r="B61" s="406" t="str">
        <f t="shared" si="7"/>
        <v>05-1636</v>
      </c>
      <c r="C61" s="407">
        <f t="shared" si="8"/>
        <v>43646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Romania BET UCITS ETF</v>
      </c>
      <c r="B62" s="406" t="str">
        <f t="shared" si="7"/>
        <v>05-1636</v>
      </c>
      <c r="C62" s="407">
        <f t="shared" si="8"/>
        <v>43646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Romania BET UCITS ETF</v>
      </c>
      <c r="B63" s="406" t="str">
        <f t="shared" si="7"/>
        <v>05-1636</v>
      </c>
      <c r="C63" s="407">
        <f t="shared" si="8"/>
        <v>43646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Romania BET UCITS ETF</v>
      </c>
      <c r="B64" s="406" t="str">
        <f t="shared" si="7"/>
        <v>05-1636</v>
      </c>
      <c r="C64" s="407">
        <f t="shared" si="8"/>
        <v>43646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Romania BET UCITS ETF</v>
      </c>
      <c r="B65" s="406" t="str">
        <f t="shared" si="7"/>
        <v>05-1636</v>
      </c>
      <c r="C65" s="407">
        <f t="shared" si="8"/>
        <v>43646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Romania BET UCITS ETF</v>
      </c>
      <c r="B66" s="406" t="str">
        <f t="shared" si="7"/>
        <v>05-1636</v>
      </c>
      <c r="C66" s="407">
        <f t="shared" si="8"/>
        <v>43646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Romania BET UCITS ETF</v>
      </c>
      <c r="B67" s="406" t="str">
        <f t="shared" si="7"/>
        <v>05-1636</v>
      </c>
      <c r="C67" s="407">
        <f t="shared" si="8"/>
        <v>43646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Romania BET UCITS ETF</v>
      </c>
      <c r="B68" s="406" t="str">
        <f t="shared" si="7"/>
        <v>05-1636</v>
      </c>
      <c r="C68" s="407">
        <f t="shared" si="8"/>
        <v>43646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Romania BET UCITS ETF</v>
      </c>
      <c r="B69" s="406" t="str">
        <f t="shared" si="7"/>
        <v>05-1636</v>
      </c>
      <c r="C69" s="407">
        <f t="shared" si="8"/>
        <v>43646</v>
      </c>
      <c r="D69" s="408" t="s">
        <v>220</v>
      </c>
      <c r="E69" s="420" t="s">
        <v>34</v>
      </c>
      <c r="F69" s="406" t="s">
        <v>793</v>
      </c>
      <c r="G69" s="410">
        <f>'1-SB'!G40</f>
        <v>744</v>
      </c>
    </row>
    <row r="70" spans="1:7" ht="15.75">
      <c r="A70" s="405" t="str">
        <f t="shared" si="6"/>
        <v>Expat Romania BET UCITS ETF</v>
      </c>
      <c r="B70" s="406" t="str">
        <f t="shared" si="7"/>
        <v>05-1636</v>
      </c>
      <c r="C70" s="407">
        <f t="shared" si="8"/>
        <v>43646</v>
      </c>
      <c r="D70" s="411" t="s">
        <v>221</v>
      </c>
      <c r="E70" s="411" t="s">
        <v>35</v>
      </c>
      <c r="F70" s="406" t="s">
        <v>793</v>
      </c>
      <c r="G70" s="410">
        <f>'1-SB'!G47</f>
        <v>553945</v>
      </c>
    </row>
    <row r="71" spans="1:7" ht="15.75">
      <c r="A71" s="423" t="str">
        <f t="shared" si="6"/>
        <v>Expat Romania BET UCITS ETF</v>
      </c>
      <c r="B71" s="424" t="str">
        <f t="shared" si="7"/>
        <v>05-1636</v>
      </c>
      <c r="C71" s="425">
        <f t="shared" si="8"/>
        <v>43646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Romania BET UCITS ETF</v>
      </c>
      <c r="B72" s="424" t="str">
        <f t="shared" si="7"/>
        <v>05-1636</v>
      </c>
      <c r="C72" s="425">
        <f t="shared" si="8"/>
        <v>43646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Romania BET UCITS ETF</v>
      </c>
      <c r="B73" s="424" t="str">
        <f t="shared" si="7"/>
        <v>05-1636</v>
      </c>
      <c r="C73" s="425">
        <f t="shared" si="8"/>
        <v>43646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Romania BET UCITS ETF</v>
      </c>
      <c r="B74" s="424" t="str">
        <f t="shared" si="7"/>
        <v>05-1636</v>
      </c>
      <c r="C74" s="425">
        <f t="shared" si="8"/>
        <v>43646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Expat Romania BET UCITS ETF</v>
      </c>
      <c r="B75" s="424" t="str">
        <f t="shared" si="7"/>
        <v>05-1636</v>
      </c>
      <c r="C75" s="425">
        <f t="shared" si="8"/>
        <v>43646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Romania BET UCITS ETF</v>
      </c>
      <c r="B76" s="424" t="str">
        <f t="shared" si="7"/>
        <v>05-1636</v>
      </c>
      <c r="C76" s="425">
        <f t="shared" si="8"/>
        <v>43646</v>
      </c>
      <c r="D76" s="426" t="s">
        <v>797</v>
      </c>
      <c r="E76" s="431" t="s">
        <v>938</v>
      </c>
      <c r="F76" s="424" t="s">
        <v>828</v>
      </c>
      <c r="G76" s="428">
        <f>'2-OD'!C15</f>
        <v>36902</v>
      </c>
    </row>
    <row r="77" spans="1:7" ht="15.75">
      <c r="A77" s="423" t="str">
        <f t="shared" si="6"/>
        <v>Expat Romania BET UCITS ETF</v>
      </c>
      <c r="B77" s="424" t="str">
        <f t="shared" si="7"/>
        <v>05-1636</v>
      </c>
      <c r="C77" s="425">
        <f t="shared" si="8"/>
        <v>43646</v>
      </c>
      <c r="D77" s="426" t="s">
        <v>798</v>
      </c>
      <c r="E77" s="431" t="s">
        <v>981</v>
      </c>
      <c r="F77" s="424" t="s">
        <v>828</v>
      </c>
      <c r="G77" s="428">
        <f>'2-OD'!C16</f>
        <v>4438</v>
      </c>
    </row>
    <row r="78" spans="1:7" ht="15.75">
      <c r="A78" s="423" t="str">
        <f t="shared" si="6"/>
        <v>Expat Romania BET UCITS ETF</v>
      </c>
      <c r="B78" s="424" t="str">
        <f t="shared" si="7"/>
        <v>05-1636</v>
      </c>
      <c r="C78" s="425">
        <f t="shared" si="8"/>
        <v>43646</v>
      </c>
      <c r="D78" s="429" t="s">
        <v>799</v>
      </c>
      <c r="E78" s="432" t="s">
        <v>20</v>
      </c>
      <c r="F78" s="424" t="s">
        <v>828</v>
      </c>
      <c r="G78" s="428">
        <f>'2-OD'!C18</f>
        <v>41340</v>
      </c>
    </row>
    <row r="79" spans="1:7" ht="15.75">
      <c r="A79" s="423" t="str">
        <f t="shared" si="6"/>
        <v>Expat Romania BET UCITS ETF</v>
      </c>
      <c r="B79" s="424" t="str">
        <f t="shared" si="7"/>
        <v>05-1636</v>
      </c>
      <c r="C79" s="425">
        <f t="shared" si="8"/>
        <v>43646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Romania BET UCITS ETF</v>
      </c>
      <c r="B80" s="424" t="str">
        <f t="shared" si="7"/>
        <v>05-1636</v>
      </c>
      <c r="C80" s="425">
        <f t="shared" si="8"/>
        <v>43646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Romania BET UCITS ETF</v>
      </c>
      <c r="B81" s="424" t="str">
        <f t="shared" si="7"/>
        <v>05-1636</v>
      </c>
      <c r="C81" s="425">
        <f t="shared" si="8"/>
        <v>43646</v>
      </c>
      <c r="D81" s="426" t="s">
        <v>801</v>
      </c>
      <c r="E81" s="431" t="s">
        <v>122</v>
      </c>
      <c r="F81" s="424" t="s">
        <v>828</v>
      </c>
      <c r="G81" s="428">
        <f>'2-OD'!C21</f>
        <v>2154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Romania BET UCITS ETF</v>
      </c>
      <c r="B83" s="424" t="str">
        <f aca="true" t="shared" si="10" ref="B83:B109">dfRG</f>
        <v>05-1636</v>
      </c>
      <c r="C83" s="425">
        <f aca="true" t="shared" si="11" ref="C83:C109">EndDate</f>
        <v>43646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Romania BET UCITS ETF</v>
      </c>
      <c r="B84" s="424" t="str">
        <f t="shared" si="10"/>
        <v>05-1636</v>
      </c>
      <c r="C84" s="425">
        <f t="shared" si="11"/>
        <v>43646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Romania BET UCITS ETF</v>
      </c>
      <c r="B85" s="424" t="str">
        <f t="shared" si="10"/>
        <v>05-1636</v>
      </c>
      <c r="C85" s="425">
        <f t="shared" si="11"/>
        <v>43646</v>
      </c>
      <c r="D85" s="429" t="s">
        <v>805</v>
      </c>
      <c r="E85" s="432" t="s">
        <v>23</v>
      </c>
      <c r="F85" s="424" t="s">
        <v>828</v>
      </c>
      <c r="G85" s="428">
        <f>'2-OD'!C25</f>
        <v>2154</v>
      </c>
    </row>
    <row r="86" spans="1:7" ht="15.75">
      <c r="A86" s="423" t="str">
        <f t="shared" si="9"/>
        <v>Expat Romania BET UCITS ETF</v>
      </c>
      <c r="B86" s="424" t="str">
        <f t="shared" si="10"/>
        <v>05-1636</v>
      </c>
      <c r="C86" s="425">
        <f t="shared" si="11"/>
        <v>43646</v>
      </c>
      <c r="D86" s="429" t="s">
        <v>806</v>
      </c>
      <c r="E86" s="433" t="s">
        <v>144</v>
      </c>
      <c r="F86" s="424" t="s">
        <v>828</v>
      </c>
      <c r="G86" s="428">
        <f>'2-OD'!C26</f>
        <v>43494</v>
      </c>
    </row>
    <row r="87" spans="1:7" ht="15.75">
      <c r="A87" s="423" t="str">
        <f t="shared" si="9"/>
        <v>Expat Romania BET UCITS ETF</v>
      </c>
      <c r="B87" s="424" t="str">
        <f t="shared" si="10"/>
        <v>05-1636</v>
      </c>
      <c r="C87" s="425">
        <f t="shared" si="11"/>
        <v>43646</v>
      </c>
      <c r="D87" s="429" t="s">
        <v>807</v>
      </c>
      <c r="E87" s="433" t="s">
        <v>824</v>
      </c>
      <c r="F87" s="424" t="s">
        <v>828</v>
      </c>
      <c r="G87" s="428">
        <f>'2-OD'!C27</f>
        <v>111585</v>
      </c>
    </row>
    <row r="88" spans="1:7" ht="15.75">
      <c r="A88" s="423" t="str">
        <f t="shared" si="9"/>
        <v>Expat Romania BET UCITS ETF</v>
      </c>
      <c r="B88" s="424" t="str">
        <f t="shared" si="10"/>
        <v>05-1636</v>
      </c>
      <c r="C88" s="425">
        <f t="shared" si="11"/>
        <v>43646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Romania BET UCITS ETF</v>
      </c>
      <c r="B89" s="424" t="str">
        <f t="shared" si="10"/>
        <v>05-1636</v>
      </c>
      <c r="C89" s="425">
        <f t="shared" si="11"/>
        <v>43646</v>
      </c>
      <c r="D89" s="429" t="s">
        <v>809</v>
      </c>
      <c r="E89" s="433" t="s">
        <v>146</v>
      </c>
      <c r="F89" s="424" t="s">
        <v>828</v>
      </c>
      <c r="G89" s="428">
        <f>'2-OD'!C29</f>
        <v>111585</v>
      </c>
    </row>
    <row r="90" spans="1:7" ht="15.75">
      <c r="A90" s="423" t="str">
        <f t="shared" si="9"/>
        <v>Expat Romania BET UCITS ETF</v>
      </c>
      <c r="B90" s="424" t="str">
        <f t="shared" si="10"/>
        <v>05-1636</v>
      </c>
      <c r="C90" s="425">
        <f t="shared" si="11"/>
        <v>43646</v>
      </c>
      <c r="D90" s="429" t="s">
        <v>810</v>
      </c>
      <c r="E90" s="433" t="s">
        <v>826</v>
      </c>
      <c r="F90" s="424" t="s">
        <v>828</v>
      </c>
      <c r="G90" s="428">
        <f>'2-OD'!C30</f>
        <v>155079</v>
      </c>
    </row>
    <row r="91" spans="1:7" ht="15.75">
      <c r="A91" s="434" t="str">
        <f t="shared" si="9"/>
        <v>Expat Romania BET UCITS ETF</v>
      </c>
      <c r="B91" s="435" t="str">
        <f t="shared" si="10"/>
        <v>05-1636</v>
      </c>
      <c r="C91" s="436">
        <f t="shared" si="11"/>
        <v>43646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Romania BET UCITS ETF</v>
      </c>
      <c r="B92" s="435" t="str">
        <f t="shared" si="10"/>
        <v>05-1636</v>
      </c>
      <c r="C92" s="436">
        <f t="shared" si="11"/>
        <v>43646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Romania BET UCITS ETF</v>
      </c>
      <c r="B93" s="435" t="str">
        <f t="shared" si="10"/>
        <v>05-1636</v>
      </c>
      <c r="C93" s="436">
        <f t="shared" si="11"/>
        <v>43646</v>
      </c>
      <c r="D93" s="437" t="s">
        <v>811</v>
      </c>
      <c r="E93" s="442" t="s">
        <v>38</v>
      </c>
      <c r="F93" s="435" t="s">
        <v>829</v>
      </c>
      <c r="G93" s="439">
        <f>'2-OD'!G12</f>
        <v>38932</v>
      </c>
    </row>
    <row r="94" spans="1:7" ht="31.5">
      <c r="A94" s="434" t="str">
        <f t="shared" si="9"/>
        <v>Expat Romania BET UCITS ETF</v>
      </c>
      <c r="B94" s="435" t="str">
        <f t="shared" si="10"/>
        <v>05-1636</v>
      </c>
      <c r="C94" s="436">
        <f t="shared" si="11"/>
        <v>43646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Romania BET UCITS ETF</v>
      </c>
      <c r="B95" s="435" t="str">
        <f t="shared" si="10"/>
        <v>05-1636</v>
      </c>
      <c r="C95" s="436">
        <f t="shared" si="11"/>
        <v>43646</v>
      </c>
      <c r="D95" s="437" t="s">
        <v>813</v>
      </c>
      <c r="E95" s="442" t="s">
        <v>940</v>
      </c>
      <c r="F95" s="435" t="s">
        <v>829</v>
      </c>
      <c r="G95" s="439">
        <f>'2-OD'!G14</f>
        <v>87395</v>
      </c>
    </row>
    <row r="96" spans="1:7" ht="15.75">
      <c r="A96" s="434" t="str">
        <f t="shared" si="9"/>
        <v>Expat Romania BET UCITS ETF</v>
      </c>
      <c r="B96" s="435" t="str">
        <f t="shared" si="10"/>
        <v>05-1636</v>
      </c>
      <c r="C96" s="436">
        <f t="shared" si="11"/>
        <v>43646</v>
      </c>
      <c r="D96" s="437" t="s">
        <v>814</v>
      </c>
      <c r="E96" s="442" t="s">
        <v>941</v>
      </c>
      <c r="F96" s="435" t="s">
        <v>829</v>
      </c>
      <c r="G96" s="439">
        <f>'2-OD'!G15</f>
        <v>28752</v>
      </c>
    </row>
    <row r="97" spans="1:7" ht="15.75">
      <c r="A97" s="434" t="str">
        <f t="shared" si="9"/>
        <v>Expat Romania BET UCITS ETF</v>
      </c>
      <c r="B97" s="435" t="str">
        <f t="shared" si="10"/>
        <v>05-1636</v>
      </c>
      <c r="C97" s="436">
        <f t="shared" si="11"/>
        <v>43646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Romania BET UCITS ETF</v>
      </c>
      <c r="B98" s="435" t="str">
        <f t="shared" si="10"/>
        <v>05-1636</v>
      </c>
      <c r="C98" s="436">
        <f t="shared" si="11"/>
        <v>43646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Romania BET UCITS ETF</v>
      </c>
      <c r="B99" s="435" t="str">
        <f t="shared" si="10"/>
        <v>05-1636</v>
      </c>
      <c r="C99" s="436">
        <f t="shared" si="11"/>
        <v>43646</v>
      </c>
      <c r="D99" s="440" t="s">
        <v>817</v>
      </c>
      <c r="E99" s="444" t="s">
        <v>20</v>
      </c>
      <c r="F99" s="435" t="s">
        <v>829</v>
      </c>
      <c r="G99" s="439">
        <f>'2-OD'!G18</f>
        <v>155079</v>
      </c>
    </row>
    <row r="100" spans="1:7" ht="15.75">
      <c r="A100" s="434" t="str">
        <f t="shared" si="9"/>
        <v>Expat Romania BET UCITS ETF</v>
      </c>
      <c r="B100" s="435" t="str">
        <f t="shared" si="10"/>
        <v>05-1636</v>
      </c>
      <c r="C100" s="436">
        <f t="shared" si="11"/>
        <v>43646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Romania BET UCITS ETF</v>
      </c>
      <c r="B101" s="435" t="str">
        <f t="shared" si="10"/>
        <v>05-1636</v>
      </c>
      <c r="C101" s="436">
        <f t="shared" si="11"/>
        <v>43646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Romania BET UCITS ETF</v>
      </c>
      <c r="B102" s="435" t="str">
        <f t="shared" si="10"/>
        <v>05-1636</v>
      </c>
      <c r="C102" s="436">
        <f t="shared" si="11"/>
        <v>43646</v>
      </c>
      <c r="D102" s="440" t="s">
        <v>819</v>
      </c>
      <c r="E102" s="445" t="s">
        <v>40</v>
      </c>
      <c r="F102" s="435" t="s">
        <v>829</v>
      </c>
      <c r="G102" s="439">
        <f>'2-OD'!G26</f>
        <v>155079</v>
      </c>
    </row>
    <row r="103" spans="1:7" ht="15.75">
      <c r="A103" s="434" t="str">
        <f t="shared" si="9"/>
        <v>Expat Romania BET UCITS ETF</v>
      </c>
      <c r="B103" s="435" t="str">
        <f t="shared" si="10"/>
        <v>05-1636</v>
      </c>
      <c r="C103" s="436">
        <f t="shared" si="11"/>
        <v>43646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Romania BET UCITS ETF</v>
      </c>
      <c r="B104" s="435" t="str">
        <f t="shared" si="10"/>
        <v>05-1636</v>
      </c>
      <c r="C104" s="436">
        <f t="shared" si="11"/>
        <v>43646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Romania BET UCITS ETF</v>
      </c>
      <c r="B105" s="435" t="str">
        <f t="shared" si="10"/>
        <v>05-1636</v>
      </c>
      <c r="C105" s="436">
        <f t="shared" si="11"/>
        <v>43646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Romania BET UCITS ETF</v>
      </c>
      <c r="B106" s="435" t="str">
        <f t="shared" si="10"/>
        <v>05-1636</v>
      </c>
      <c r="C106" s="436">
        <f t="shared" si="11"/>
        <v>43646</v>
      </c>
      <c r="D106" s="440" t="s">
        <v>822</v>
      </c>
      <c r="E106" s="445" t="s">
        <v>827</v>
      </c>
      <c r="F106" s="435" t="s">
        <v>829</v>
      </c>
      <c r="G106" s="439">
        <f>'2-OD'!G30</f>
        <v>155079</v>
      </c>
    </row>
    <row r="107" spans="1:7" ht="15.75">
      <c r="A107" s="446" t="str">
        <f t="shared" si="9"/>
        <v>Expat Romania BET UCITS ETF</v>
      </c>
      <c r="B107" s="447" t="str">
        <f t="shared" si="10"/>
        <v>05-1636</v>
      </c>
      <c r="C107" s="448">
        <f t="shared" si="11"/>
        <v>43646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Romania BET UCITS ETF</v>
      </c>
      <c r="B108" s="447" t="str">
        <f t="shared" si="10"/>
        <v>05-1636</v>
      </c>
      <c r="C108" s="448">
        <f t="shared" si="11"/>
        <v>43646</v>
      </c>
      <c r="D108" s="449" t="s">
        <v>830</v>
      </c>
      <c r="E108" s="452" t="s">
        <v>987</v>
      </c>
      <c r="F108" s="447" t="s">
        <v>1367</v>
      </c>
      <c r="G108" s="451">
        <f>'3-OPP'!E13</f>
        <v>-20826</v>
      </c>
    </row>
    <row r="109" spans="1:7" ht="31.5">
      <c r="A109" s="446" t="str">
        <f t="shared" si="9"/>
        <v>Expat Romania BET UCITS ETF</v>
      </c>
      <c r="B109" s="447" t="str">
        <f t="shared" si="10"/>
        <v>05-1636</v>
      </c>
      <c r="C109" s="448">
        <f t="shared" si="11"/>
        <v>43646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Romania BET UCITS ETF</v>
      </c>
      <c r="B110" s="447" t="str">
        <f aca="true" t="shared" si="13" ref="B110:B141">dfRG</f>
        <v>05-1636</v>
      </c>
      <c r="C110" s="448">
        <f aca="true" t="shared" si="14" ref="C110:C141">EndDate</f>
        <v>43646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Romania BET UCITS ETF</v>
      </c>
      <c r="B111" s="447" t="str">
        <f t="shared" si="13"/>
        <v>05-1636</v>
      </c>
      <c r="C111" s="448">
        <f t="shared" si="14"/>
        <v>43646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Romania BET UCITS ETF</v>
      </c>
      <c r="B112" s="447" t="str">
        <f t="shared" si="13"/>
        <v>05-1636</v>
      </c>
      <c r="C112" s="448">
        <f t="shared" si="14"/>
        <v>43646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Romania BET UCITS ETF</v>
      </c>
      <c r="B113" s="447" t="str">
        <f t="shared" si="13"/>
        <v>05-1636</v>
      </c>
      <c r="C113" s="448">
        <f t="shared" si="14"/>
        <v>43646</v>
      </c>
      <c r="D113" s="449" t="s">
        <v>835</v>
      </c>
      <c r="E113" s="452" t="s">
        <v>984</v>
      </c>
      <c r="F113" s="447" t="s">
        <v>1367</v>
      </c>
      <c r="G113" s="451">
        <f>'3-OPP'!E18</f>
        <v>-2154</v>
      </c>
    </row>
    <row r="114" spans="1:7" ht="31.5">
      <c r="A114" s="446" t="str">
        <f t="shared" si="12"/>
        <v>Expat Romania BET UCITS ETF</v>
      </c>
      <c r="B114" s="447" t="str">
        <f t="shared" si="13"/>
        <v>05-1636</v>
      </c>
      <c r="C114" s="448">
        <f t="shared" si="14"/>
        <v>43646</v>
      </c>
      <c r="D114" s="455" t="s">
        <v>836</v>
      </c>
      <c r="E114" s="450" t="s">
        <v>985</v>
      </c>
      <c r="F114" s="447" t="s">
        <v>1367</v>
      </c>
      <c r="G114" s="451">
        <f>'3-OPP'!E19</f>
        <v>-22980</v>
      </c>
    </row>
    <row r="115" spans="1:7" ht="15.75">
      <c r="A115" s="446" t="str">
        <f t="shared" si="12"/>
        <v>Expat Romania BET UCITS ETF</v>
      </c>
      <c r="B115" s="447" t="str">
        <f t="shared" si="13"/>
        <v>05-1636</v>
      </c>
      <c r="C115" s="448">
        <f t="shared" si="14"/>
        <v>43646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Romania BET UCITS ETF</v>
      </c>
      <c r="B116" s="447" t="str">
        <f t="shared" si="13"/>
        <v>05-1636</v>
      </c>
      <c r="C116" s="448">
        <f t="shared" si="14"/>
        <v>43646</v>
      </c>
      <c r="D116" s="449" t="s">
        <v>837</v>
      </c>
      <c r="E116" s="452" t="s">
        <v>958</v>
      </c>
      <c r="F116" s="447" t="s">
        <v>1367</v>
      </c>
      <c r="G116" s="451">
        <f>'3-OPP'!E21</f>
        <v>-32407</v>
      </c>
    </row>
    <row r="117" spans="1:7" ht="31.5">
      <c r="A117" s="446" t="str">
        <f t="shared" si="12"/>
        <v>Expat Romania BET UCITS ETF</v>
      </c>
      <c r="B117" s="447" t="str">
        <f t="shared" si="13"/>
        <v>05-1636</v>
      </c>
      <c r="C117" s="448">
        <f t="shared" si="14"/>
        <v>43646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Romania BET UCITS ETF</v>
      </c>
      <c r="B118" s="447" t="str">
        <f t="shared" si="13"/>
        <v>05-1636</v>
      </c>
      <c r="C118" s="448">
        <f t="shared" si="14"/>
        <v>43646</v>
      </c>
      <c r="D118" s="449" t="s">
        <v>839</v>
      </c>
      <c r="E118" s="452" t="s">
        <v>960</v>
      </c>
      <c r="F118" s="447" t="s">
        <v>1367</v>
      </c>
      <c r="G118" s="451">
        <f>'3-OPP'!E23</f>
        <v>-323</v>
      </c>
    </row>
    <row r="119" spans="1:7" ht="15.75">
      <c r="A119" s="446" t="str">
        <f t="shared" si="12"/>
        <v>Expat Romania BET UCITS ETF</v>
      </c>
      <c r="B119" s="447" t="str">
        <f t="shared" si="13"/>
        <v>05-1636</v>
      </c>
      <c r="C119" s="448">
        <f t="shared" si="14"/>
        <v>43646</v>
      </c>
      <c r="D119" s="449" t="s">
        <v>840</v>
      </c>
      <c r="E119" s="452" t="s">
        <v>961</v>
      </c>
      <c r="F119" s="447" t="s">
        <v>1367</v>
      </c>
      <c r="G119" s="451">
        <f>'3-OPP'!E24</f>
        <v>29191</v>
      </c>
    </row>
    <row r="120" spans="1:7" ht="15.75">
      <c r="A120" s="446" t="str">
        <f t="shared" si="12"/>
        <v>Expat Romania BET UCITS ETF</v>
      </c>
      <c r="B120" s="447" t="str">
        <f t="shared" si="13"/>
        <v>05-1636</v>
      </c>
      <c r="C120" s="448">
        <f t="shared" si="14"/>
        <v>43646</v>
      </c>
      <c r="D120" s="449" t="s">
        <v>841</v>
      </c>
      <c r="E120" s="454" t="s">
        <v>962</v>
      </c>
      <c r="F120" s="447" t="s">
        <v>1367</v>
      </c>
      <c r="G120" s="451">
        <f>'3-OPP'!E25</f>
        <v>-2421</v>
      </c>
    </row>
    <row r="121" spans="1:7" ht="15.75">
      <c r="A121" s="446" t="str">
        <f t="shared" si="12"/>
        <v>Expat Romania BET UCITS ETF</v>
      </c>
      <c r="B121" s="447" t="str">
        <f t="shared" si="13"/>
        <v>05-1636</v>
      </c>
      <c r="C121" s="448">
        <f t="shared" si="14"/>
        <v>43646</v>
      </c>
      <c r="D121" s="449" t="s">
        <v>842</v>
      </c>
      <c r="E121" s="454" t="s">
        <v>963</v>
      </c>
      <c r="F121" s="447" t="s">
        <v>1367</v>
      </c>
      <c r="G121" s="451">
        <f>'3-OPP'!E26</f>
        <v>-1652</v>
      </c>
    </row>
    <row r="122" spans="1:7" ht="15.75">
      <c r="A122" s="446" t="str">
        <f t="shared" si="12"/>
        <v>Expat Romania BET UCITS ETF</v>
      </c>
      <c r="B122" s="447" t="str">
        <f t="shared" si="13"/>
        <v>05-1636</v>
      </c>
      <c r="C122" s="448">
        <f t="shared" si="14"/>
        <v>43646</v>
      </c>
      <c r="D122" s="449" t="s">
        <v>843</v>
      </c>
      <c r="E122" s="454" t="s">
        <v>964</v>
      </c>
      <c r="F122" s="447" t="s">
        <v>1367</v>
      </c>
      <c r="G122" s="451">
        <f>'3-OPP'!E27</f>
        <v>-467</v>
      </c>
    </row>
    <row r="123" spans="1:7" ht="15.75">
      <c r="A123" s="446" t="str">
        <f t="shared" si="12"/>
        <v>Expat Romania BET UCITS ETF</v>
      </c>
      <c r="B123" s="447" t="str">
        <f t="shared" si="13"/>
        <v>05-1636</v>
      </c>
      <c r="C123" s="448">
        <f t="shared" si="14"/>
        <v>43646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Expat Romania BET UCITS ETF</v>
      </c>
      <c r="B124" s="447" t="str">
        <f t="shared" si="13"/>
        <v>05-1636</v>
      </c>
      <c r="C124" s="448">
        <f t="shared" si="14"/>
        <v>43646</v>
      </c>
      <c r="D124" s="455" t="s">
        <v>845</v>
      </c>
      <c r="E124" s="450" t="s">
        <v>115</v>
      </c>
      <c r="F124" s="447" t="s">
        <v>1367</v>
      </c>
      <c r="G124" s="451">
        <f>'3-OPP'!E29</f>
        <v>-8079</v>
      </c>
    </row>
    <row r="125" spans="1:7" ht="15.75">
      <c r="A125" s="446" t="str">
        <f t="shared" si="12"/>
        <v>Expat Romania BET UCITS ETF</v>
      </c>
      <c r="B125" s="447" t="str">
        <f t="shared" si="13"/>
        <v>05-1636</v>
      </c>
      <c r="C125" s="448">
        <f t="shared" si="14"/>
        <v>43646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Romania BET UCITS ETF</v>
      </c>
      <c r="B126" s="447" t="str">
        <f t="shared" si="13"/>
        <v>05-1636</v>
      </c>
      <c r="C126" s="448">
        <f t="shared" si="14"/>
        <v>43646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Romania BET UCITS ETF</v>
      </c>
      <c r="B127" s="447" t="str">
        <f t="shared" si="13"/>
        <v>05-1636</v>
      </c>
      <c r="C127" s="448">
        <f t="shared" si="14"/>
        <v>43646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Romania BET UCITS ETF</v>
      </c>
      <c r="B128" s="447" t="str">
        <f t="shared" si="13"/>
        <v>05-1636</v>
      </c>
      <c r="C128" s="448">
        <f t="shared" si="14"/>
        <v>43646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Romania BET UCITS ETF</v>
      </c>
      <c r="B129" s="447" t="str">
        <f t="shared" si="13"/>
        <v>05-1636</v>
      </c>
      <c r="C129" s="448">
        <f t="shared" si="14"/>
        <v>43646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Romania BET UCITS ETF</v>
      </c>
      <c r="B130" s="447" t="str">
        <f t="shared" si="13"/>
        <v>05-1636</v>
      </c>
      <c r="C130" s="448">
        <f t="shared" si="14"/>
        <v>43646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Romania BET UCITS ETF</v>
      </c>
      <c r="B131" s="447" t="str">
        <f t="shared" si="13"/>
        <v>05-1636</v>
      </c>
      <c r="C131" s="448">
        <f t="shared" si="14"/>
        <v>43646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Romania BET UCITS ETF</v>
      </c>
      <c r="B132" s="447" t="str">
        <f t="shared" si="13"/>
        <v>05-1636</v>
      </c>
      <c r="C132" s="448">
        <f t="shared" si="14"/>
        <v>43646</v>
      </c>
      <c r="D132" s="455" t="s">
        <v>852</v>
      </c>
      <c r="E132" s="450" t="s">
        <v>62</v>
      </c>
      <c r="F132" s="447" t="s">
        <v>1367</v>
      </c>
      <c r="G132" s="451">
        <f>'3-OPP'!E37</f>
        <v>-31059</v>
      </c>
    </row>
    <row r="133" spans="1:7" ht="31.5">
      <c r="A133" s="446" t="str">
        <f t="shared" si="12"/>
        <v>Expat Romania BET UCITS ETF</v>
      </c>
      <c r="B133" s="447" t="str">
        <f t="shared" si="13"/>
        <v>05-1636</v>
      </c>
      <c r="C133" s="448">
        <f t="shared" si="14"/>
        <v>43646</v>
      </c>
      <c r="D133" s="455" t="s">
        <v>853</v>
      </c>
      <c r="E133" s="450" t="s">
        <v>982</v>
      </c>
      <c r="F133" s="447" t="s">
        <v>1367</v>
      </c>
      <c r="G133" s="451">
        <f>'3-OPP'!E38</f>
        <v>36511</v>
      </c>
    </row>
    <row r="134" spans="1:7" ht="31.5">
      <c r="A134" s="446" t="str">
        <f t="shared" si="12"/>
        <v>Expat Romania BET UCITS ETF</v>
      </c>
      <c r="B134" s="447" t="str">
        <f t="shared" si="13"/>
        <v>05-1636</v>
      </c>
      <c r="C134" s="448">
        <f t="shared" si="14"/>
        <v>43646</v>
      </c>
      <c r="D134" s="455" t="s">
        <v>854</v>
      </c>
      <c r="E134" s="450" t="s">
        <v>983</v>
      </c>
      <c r="F134" s="447" t="s">
        <v>1367</v>
      </c>
      <c r="G134" s="451">
        <f>'3-OPP'!E39</f>
        <v>5452</v>
      </c>
    </row>
    <row r="135" spans="1:7" ht="15.75">
      <c r="A135" s="446" t="str">
        <f t="shared" si="12"/>
        <v>Expat Romania BET UCITS ETF</v>
      </c>
      <c r="B135" s="447" t="str">
        <f t="shared" si="13"/>
        <v>05-1636</v>
      </c>
      <c r="C135" s="448">
        <f t="shared" si="14"/>
        <v>43646</v>
      </c>
      <c r="D135" s="449" t="s">
        <v>855</v>
      </c>
      <c r="E135" s="453" t="s">
        <v>91</v>
      </c>
      <c r="F135" s="447" t="s">
        <v>1367</v>
      </c>
      <c r="G135" s="451">
        <f>'3-OPP'!E40</f>
        <v>5452</v>
      </c>
    </row>
    <row r="136" spans="1:7" ht="31.5">
      <c r="A136" s="434" t="str">
        <f t="shared" si="12"/>
        <v>Expat Romania BET UCITS ETF</v>
      </c>
      <c r="B136" s="435" t="str">
        <f t="shared" si="13"/>
        <v>05-1636</v>
      </c>
      <c r="C136" s="436">
        <f t="shared" si="14"/>
        <v>43646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Romania BET UCITS ETF</v>
      </c>
      <c r="B137" s="435" t="str">
        <f t="shared" si="13"/>
        <v>05-1636</v>
      </c>
      <c r="C137" s="436">
        <f t="shared" si="14"/>
        <v>43646</v>
      </c>
      <c r="D137" s="456" t="s">
        <v>857</v>
      </c>
      <c r="E137" s="457" t="s">
        <v>49</v>
      </c>
      <c r="F137" s="435" t="s">
        <v>1368</v>
      </c>
      <c r="G137" s="439">
        <f>'4-OSK'!I14</f>
        <v>462442</v>
      </c>
    </row>
    <row r="138" spans="1:7" ht="31.5">
      <c r="A138" s="434" t="str">
        <f t="shared" si="12"/>
        <v>Expat Romania BET UCITS ETF</v>
      </c>
      <c r="B138" s="435" t="str">
        <f t="shared" si="13"/>
        <v>05-1636</v>
      </c>
      <c r="C138" s="436">
        <f t="shared" si="14"/>
        <v>43646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Romania BET UCITS ETF</v>
      </c>
      <c r="B139" s="435" t="str">
        <f t="shared" si="13"/>
        <v>05-1636</v>
      </c>
      <c r="C139" s="436">
        <f t="shared" si="14"/>
        <v>43646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Romania BET UCITS ETF</v>
      </c>
      <c r="B140" s="435" t="str">
        <f t="shared" si="13"/>
        <v>05-1636</v>
      </c>
      <c r="C140" s="436">
        <f t="shared" si="14"/>
        <v>43646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Romania BET UCITS ETF</v>
      </c>
      <c r="B141" s="435" t="str">
        <f t="shared" si="13"/>
        <v>05-1636</v>
      </c>
      <c r="C141" s="436">
        <f t="shared" si="14"/>
        <v>43646</v>
      </c>
      <c r="D141" s="456" t="s">
        <v>861</v>
      </c>
      <c r="E141" s="457" t="s">
        <v>51</v>
      </c>
      <c r="F141" s="435" t="s">
        <v>1368</v>
      </c>
      <c r="G141" s="439">
        <f>'4-OSK'!I18</f>
        <v>462442</v>
      </c>
    </row>
    <row r="142" spans="1:7" ht="31.5">
      <c r="A142" s="434" t="str">
        <f aca="true" t="shared" si="15" ref="A142:A155">dfName</f>
        <v>Expat Romania BET UCITS ETF</v>
      </c>
      <c r="B142" s="435" t="str">
        <f aca="true" t="shared" si="16" ref="B142:B155">dfRG</f>
        <v>05-1636</v>
      </c>
      <c r="C142" s="436">
        <f aca="true" t="shared" si="17" ref="C142:C155">EndDate</f>
        <v>43646</v>
      </c>
      <c r="D142" s="456" t="s">
        <v>862</v>
      </c>
      <c r="E142" s="457" t="s">
        <v>149</v>
      </c>
      <c r="F142" s="435" t="s">
        <v>1368</v>
      </c>
      <c r="G142" s="439">
        <f>'4-OSK'!I19</f>
        <v>-20826</v>
      </c>
    </row>
    <row r="143" spans="1:7" ht="31.5">
      <c r="A143" s="434" t="str">
        <f t="shared" si="15"/>
        <v>Expat Romania BET UCITS ETF</v>
      </c>
      <c r="B143" s="435" t="str">
        <f t="shared" si="16"/>
        <v>05-1636</v>
      </c>
      <c r="C143" s="436">
        <f t="shared" si="17"/>
        <v>43646</v>
      </c>
      <c r="D143" s="456" t="s">
        <v>863</v>
      </c>
      <c r="E143" s="458" t="s">
        <v>225</v>
      </c>
      <c r="F143" s="435" t="s">
        <v>1368</v>
      </c>
      <c r="G143" s="439">
        <f>'4-OSK'!I20</f>
        <v>41652</v>
      </c>
    </row>
    <row r="144" spans="1:7" ht="31.5">
      <c r="A144" s="434" t="str">
        <f t="shared" si="15"/>
        <v>Expat Romania BET UCITS ETF</v>
      </c>
      <c r="B144" s="435" t="str">
        <f t="shared" si="16"/>
        <v>05-1636</v>
      </c>
      <c r="C144" s="436">
        <f t="shared" si="17"/>
        <v>43646</v>
      </c>
      <c r="D144" s="456" t="s">
        <v>864</v>
      </c>
      <c r="E144" s="458" t="s">
        <v>226</v>
      </c>
      <c r="F144" s="435" t="s">
        <v>1368</v>
      </c>
      <c r="G144" s="439">
        <f>'4-OSK'!I21</f>
        <v>-62478</v>
      </c>
    </row>
    <row r="145" spans="1:7" ht="31.5">
      <c r="A145" s="434" t="str">
        <f t="shared" si="15"/>
        <v>Expat Romania BET UCITS ETF</v>
      </c>
      <c r="B145" s="435" t="str">
        <f t="shared" si="16"/>
        <v>05-1636</v>
      </c>
      <c r="C145" s="436">
        <f t="shared" si="17"/>
        <v>43646</v>
      </c>
      <c r="D145" s="456" t="s">
        <v>865</v>
      </c>
      <c r="E145" s="457" t="s">
        <v>52</v>
      </c>
      <c r="F145" s="435" t="s">
        <v>1368</v>
      </c>
      <c r="G145" s="439">
        <f>'4-OSK'!I22</f>
        <v>111585</v>
      </c>
    </row>
    <row r="146" spans="1:7" ht="31.5">
      <c r="A146" s="434" t="str">
        <f t="shared" si="15"/>
        <v>Expat Romania BET UCITS ETF</v>
      </c>
      <c r="B146" s="435" t="str">
        <f t="shared" si="16"/>
        <v>05-1636</v>
      </c>
      <c r="C146" s="436">
        <f t="shared" si="17"/>
        <v>43646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Romania BET UCITS ETF</v>
      </c>
      <c r="B147" s="435" t="str">
        <f t="shared" si="16"/>
        <v>05-1636</v>
      </c>
      <c r="C147" s="436">
        <f t="shared" si="17"/>
        <v>43646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Romania BET UCITS ETF</v>
      </c>
      <c r="B148" s="435" t="str">
        <f t="shared" si="16"/>
        <v>05-1636</v>
      </c>
      <c r="C148" s="436">
        <f t="shared" si="17"/>
        <v>43646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Romania BET UCITS ETF</v>
      </c>
      <c r="B149" s="435" t="str">
        <f t="shared" si="16"/>
        <v>05-1636</v>
      </c>
      <c r="C149" s="436">
        <f t="shared" si="17"/>
        <v>43646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Romania BET UCITS ETF</v>
      </c>
      <c r="B150" s="435" t="str">
        <f t="shared" si="16"/>
        <v>05-1636</v>
      </c>
      <c r="C150" s="436">
        <f t="shared" si="17"/>
        <v>43646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Romania BET UCITS ETF</v>
      </c>
      <c r="B151" s="435" t="str">
        <f t="shared" si="16"/>
        <v>05-1636</v>
      </c>
      <c r="C151" s="436">
        <f t="shared" si="17"/>
        <v>43646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Romania BET UCITS ETF</v>
      </c>
      <c r="B152" s="435" t="str">
        <f t="shared" si="16"/>
        <v>05-1636</v>
      </c>
      <c r="C152" s="436">
        <f t="shared" si="17"/>
        <v>43646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Romania BET UCITS ETF</v>
      </c>
      <c r="B153" s="435" t="str">
        <f t="shared" si="16"/>
        <v>05-1636</v>
      </c>
      <c r="C153" s="436">
        <f t="shared" si="17"/>
        <v>43646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Romania BET UCITS ETF</v>
      </c>
      <c r="B154" s="435" t="str">
        <f t="shared" si="16"/>
        <v>05-1636</v>
      </c>
      <c r="C154" s="436">
        <f t="shared" si="17"/>
        <v>43646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Romania BET UCITS ETF</v>
      </c>
      <c r="B155" s="435" t="str">
        <f t="shared" si="16"/>
        <v>05-1636</v>
      </c>
      <c r="C155" s="436">
        <f t="shared" si="17"/>
        <v>43646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Romania BET UCITS ETF</v>
      </c>
      <c r="B157" s="435" t="str">
        <f aca="true" t="shared" si="19" ref="B157:B199">dfRG</f>
        <v>05-1636</v>
      </c>
      <c r="C157" s="436">
        <f aca="true" t="shared" si="20" ref="C157:C199">EndDate</f>
        <v>43646</v>
      </c>
      <c r="D157" s="456" t="s">
        <v>865</v>
      </c>
      <c r="E157" s="457" t="s">
        <v>55</v>
      </c>
      <c r="F157" s="435" t="s">
        <v>1368</v>
      </c>
      <c r="G157" s="439">
        <f>'4-OSK'!I34</f>
        <v>553201</v>
      </c>
    </row>
    <row r="158" spans="1:7" ht="31.5">
      <c r="A158" s="434" t="str">
        <f t="shared" si="18"/>
        <v>Expat Romania BET UCITS ETF</v>
      </c>
      <c r="B158" s="435" t="str">
        <f t="shared" si="19"/>
        <v>05-1636</v>
      </c>
      <c r="C158" s="436">
        <f t="shared" si="20"/>
        <v>43646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Romania BET UCITS ETF</v>
      </c>
      <c r="B159" s="435" t="str">
        <f t="shared" si="19"/>
        <v>05-1636</v>
      </c>
      <c r="C159" s="436">
        <f t="shared" si="20"/>
        <v>43646</v>
      </c>
      <c r="D159" s="456" t="s">
        <v>878</v>
      </c>
      <c r="E159" s="457" t="s">
        <v>56</v>
      </c>
      <c r="F159" s="435" t="s">
        <v>1368</v>
      </c>
      <c r="G159" s="439">
        <f>'4-OSK'!I36</f>
        <v>553201</v>
      </c>
    </row>
    <row r="160" spans="1:7" ht="15.75">
      <c r="A160" s="475" t="str">
        <f t="shared" si="18"/>
        <v>Expat Romania BET UCITS ETF</v>
      </c>
      <c r="B160" s="476" t="str">
        <f t="shared" si="19"/>
        <v>05-1636</v>
      </c>
      <c r="C160" s="477">
        <f t="shared" si="20"/>
        <v>43646</v>
      </c>
      <c r="D160" s="573" t="s">
        <v>1395</v>
      </c>
      <c r="E160" s="574" t="s">
        <v>1408</v>
      </c>
      <c r="F160" s="476" t="s">
        <v>1409</v>
      </c>
      <c r="G160" s="607" t="str">
        <f>'5-DI'!D11</f>
        <v>EUR</v>
      </c>
    </row>
    <row r="161" spans="1:7" ht="15.75">
      <c r="A161" s="475" t="str">
        <f t="shared" si="18"/>
        <v>Expat Romania BET UCITS ETF</v>
      </c>
      <c r="B161" s="476" t="str">
        <f t="shared" si="19"/>
        <v>05-1636</v>
      </c>
      <c r="C161" s="477">
        <f t="shared" si="20"/>
        <v>43646</v>
      </c>
      <c r="D161" s="573" t="s">
        <v>1396</v>
      </c>
      <c r="E161" s="574" t="s">
        <v>1374</v>
      </c>
      <c r="F161" s="476" t="s">
        <v>1409</v>
      </c>
      <c r="G161" s="608">
        <f>'5-DI'!D12</f>
        <v>270000</v>
      </c>
    </row>
    <row r="162" spans="1:7" ht="15.75">
      <c r="A162" s="475" t="str">
        <f t="shared" si="18"/>
        <v>Expat Romania BET UCITS ETF</v>
      </c>
      <c r="B162" s="476" t="str">
        <f t="shared" si="19"/>
        <v>05-1636</v>
      </c>
      <c r="C162" s="477">
        <f t="shared" si="20"/>
        <v>43646</v>
      </c>
      <c r="D162" s="573" t="s">
        <v>1397</v>
      </c>
      <c r="E162" s="575" t="s">
        <v>1373</v>
      </c>
      <c r="F162" s="476" t="s">
        <v>1409</v>
      </c>
      <c r="G162" s="608">
        <f>'5-DI'!D13</f>
        <v>260000</v>
      </c>
    </row>
    <row r="163" spans="1:7" ht="15.75">
      <c r="A163" s="475" t="str">
        <f t="shared" si="18"/>
        <v>Expat Romania BET UCITS ETF</v>
      </c>
      <c r="B163" s="476" t="str">
        <f t="shared" si="19"/>
        <v>05-1636</v>
      </c>
      <c r="C163" s="477">
        <f t="shared" si="20"/>
        <v>43646</v>
      </c>
      <c r="D163" s="573" t="s">
        <v>1398</v>
      </c>
      <c r="E163" s="576" t="s">
        <v>1386</v>
      </c>
      <c r="F163" s="476" t="s">
        <v>1409</v>
      </c>
      <c r="G163" s="608">
        <f>'5-DI'!D14</f>
        <v>20000</v>
      </c>
    </row>
    <row r="164" spans="1:7" ht="31.5">
      <c r="A164" s="475" t="str">
        <f t="shared" si="18"/>
        <v>Expat Romania BET UCITS ETF</v>
      </c>
      <c r="B164" s="476" t="str">
        <f t="shared" si="19"/>
        <v>05-1636</v>
      </c>
      <c r="C164" s="477">
        <f t="shared" si="20"/>
        <v>43646</v>
      </c>
      <c r="D164" s="573" t="s">
        <v>1399</v>
      </c>
      <c r="E164" s="576" t="s">
        <v>1388</v>
      </c>
      <c r="F164" s="476" t="s">
        <v>1409</v>
      </c>
      <c r="G164" s="609">
        <f>'5-DI'!D15</f>
        <v>21296</v>
      </c>
    </row>
    <row r="165" spans="1:7" ht="15.75">
      <c r="A165" s="475" t="str">
        <f t="shared" si="18"/>
        <v>Expat Romania BET UCITS ETF</v>
      </c>
      <c r="B165" s="476" t="str">
        <f t="shared" si="19"/>
        <v>05-1636</v>
      </c>
      <c r="C165" s="477">
        <f t="shared" si="20"/>
        <v>43646</v>
      </c>
      <c r="D165" s="573" t="s">
        <v>1400</v>
      </c>
      <c r="E165" s="576" t="s">
        <v>1387</v>
      </c>
      <c r="F165" s="476" t="s">
        <v>1409</v>
      </c>
      <c r="G165" s="608">
        <f>'5-DI'!D16</f>
        <v>30000</v>
      </c>
    </row>
    <row r="166" spans="1:7" ht="31.5">
      <c r="A166" s="475" t="str">
        <f t="shared" si="18"/>
        <v>Expat Romania BET UCITS ETF</v>
      </c>
      <c r="B166" s="476" t="str">
        <f t="shared" si="19"/>
        <v>05-1636</v>
      </c>
      <c r="C166" s="477">
        <f t="shared" si="20"/>
        <v>43646</v>
      </c>
      <c r="D166" s="573" t="s">
        <v>1401</v>
      </c>
      <c r="E166" s="576" t="s">
        <v>1389</v>
      </c>
      <c r="F166" s="476" t="s">
        <v>1409</v>
      </c>
      <c r="G166" s="609">
        <f>'5-DI'!D17</f>
        <v>31944</v>
      </c>
    </row>
    <row r="167" spans="1:7" ht="31.5">
      <c r="A167" s="475" t="str">
        <f t="shared" si="18"/>
        <v>Expat Romania BET UCITS ETF</v>
      </c>
      <c r="B167" s="476" t="str">
        <f t="shared" si="19"/>
        <v>05-1636</v>
      </c>
      <c r="C167" s="477">
        <f t="shared" si="20"/>
        <v>43646</v>
      </c>
      <c r="D167" s="573" t="s">
        <v>1402</v>
      </c>
      <c r="E167" s="576" t="s">
        <v>1390</v>
      </c>
      <c r="F167" s="476" t="s">
        <v>1409</v>
      </c>
      <c r="G167" s="608">
        <f>'5-DI'!D18</f>
        <v>0.8762</v>
      </c>
    </row>
    <row r="168" spans="1:7" ht="31.5">
      <c r="A168" s="475" t="str">
        <f t="shared" si="18"/>
        <v>Expat Romania BET UCITS ETF</v>
      </c>
      <c r="B168" s="476" t="str">
        <f t="shared" si="19"/>
        <v>05-1636</v>
      </c>
      <c r="C168" s="477">
        <f t="shared" si="20"/>
        <v>43646</v>
      </c>
      <c r="D168" s="573" t="s">
        <v>1403</v>
      </c>
      <c r="E168" s="576" t="s">
        <v>1391</v>
      </c>
      <c r="F168" s="476" t="s">
        <v>1409</v>
      </c>
      <c r="G168" s="608">
        <f>'5-DI'!D19</f>
        <v>1.088</v>
      </c>
    </row>
    <row r="169" spans="1:7" ht="15.75">
      <c r="A169" s="475" t="str">
        <f t="shared" si="18"/>
        <v>Expat Romania BET UCITS ETF</v>
      </c>
      <c r="B169" s="476" t="str">
        <f t="shared" si="19"/>
        <v>05-1636</v>
      </c>
      <c r="C169" s="477">
        <f t="shared" si="20"/>
        <v>43646</v>
      </c>
      <c r="D169" s="573" t="s">
        <v>1404</v>
      </c>
      <c r="E169" s="577" t="s">
        <v>1392</v>
      </c>
      <c r="F169" s="476" t="s">
        <v>1409</v>
      </c>
      <c r="G169" s="610">
        <f>'5-DI'!D20</f>
        <v>2455</v>
      </c>
    </row>
    <row r="170" spans="1:7" ht="15.75">
      <c r="A170" s="475" t="str">
        <f t="shared" si="18"/>
        <v>Expat Romania BET UCITS ETF</v>
      </c>
      <c r="B170" s="476" t="str">
        <f t="shared" si="19"/>
        <v>05-1636</v>
      </c>
      <c r="C170" s="477">
        <f t="shared" si="20"/>
        <v>43646</v>
      </c>
      <c r="D170" s="573" t="s">
        <v>1405</v>
      </c>
      <c r="E170" s="577" t="s">
        <v>1393</v>
      </c>
      <c r="F170" s="476" t="s">
        <v>1409</v>
      </c>
      <c r="G170" s="610">
        <f>'5-DI'!D21</f>
        <v>1973</v>
      </c>
    </row>
    <row r="171" spans="1:7" ht="15.75">
      <c r="A171" s="475" t="str">
        <f t="shared" si="18"/>
        <v>Expat Romania BET UCITS ETF</v>
      </c>
      <c r="B171" s="476" t="str">
        <f t="shared" si="19"/>
        <v>05-1636</v>
      </c>
      <c r="C171" s="477">
        <f t="shared" si="20"/>
        <v>43646</v>
      </c>
      <c r="D171" s="573" t="s">
        <v>1407</v>
      </c>
      <c r="E171" s="577" t="s">
        <v>1394</v>
      </c>
      <c r="F171" s="476" t="s">
        <v>1409</v>
      </c>
      <c r="G171" s="610">
        <f>'5-DI'!D22</f>
        <v>0</v>
      </c>
    </row>
    <row r="172" spans="1:7" ht="15.75">
      <c r="A172" s="475" t="str">
        <f t="shared" si="18"/>
        <v>Expat Romania BET UCITS ETF</v>
      </c>
      <c r="B172" s="476" t="str">
        <f t="shared" si="19"/>
        <v>05-1636</v>
      </c>
      <c r="C172" s="477">
        <f t="shared" si="20"/>
        <v>43646</v>
      </c>
      <c r="D172" s="573" t="s">
        <v>1447</v>
      </c>
      <c r="E172" s="577" t="s">
        <v>1443</v>
      </c>
      <c r="F172" s="476" t="s">
        <v>1409</v>
      </c>
      <c r="G172" s="611">
        <f>'5-DI'!D23</f>
        <v>0.23692587539790821</v>
      </c>
    </row>
    <row r="173" spans="1:7" ht="15.75">
      <c r="A173" s="475" t="str">
        <f t="shared" si="18"/>
        <v>Expat Romania BET UCITS ETF</v>
      </c>
      <c r="B173" s="476" t="str">
        <f t="shared" si="19"/>
        <v>05-1636</v>
      </c>
      <c r="C173" s="477">
        <f t="shared" si="20"/>
        <v>43646</v>
      </c>
      <c r="D173" s="573" t="s">
        <v>1448</v>
      </c>
      <c r="E173" s="577" t="s">
        <v>1444</v>
      </c>
      <c r="F173" s="476" t="s">
        <v>1409</v>
      </c>
      <c r="G173" s="611">
        <f>'5-DI'!D24</f>
        <v>0.07171559186865117</v>
      </c>
    </row>
    <row r="174" spans="1:7" ht="15.75">
      <c r="A174" s="475" t="str">
        <f t="shared" si="18"/>
        <v>Expat Romania BET UCITS ETF</v>
      </c>
      <c r="B174" s="476" t="str">
        <f t="shared" si="19"/>
        <v>05-1636</v>
      </c>
      <c r="C174" s="477">
        <f t="shared" si="20"/>
        <v>43646</v>
      </c>
      <c r="D174" s="573" t="s">
        <v>1449</v>
      </c>
      <c r="E174" s="577" t="s">
        <v>1445</v>
      </c>
      <c r="F174" s="476" t="s">
        <v>1409</v>
      </c>
      <c r="G174" s="611">
        <f>'5-DI'!D25</f>
        <v>0.14974109690373028</v>
      </c>
    </row>
    <row r="175" spans="1:7" ht="15.75">
      <c r="A175" s="475" t="str">
        <f t="shared" si="18"/>
        <v>Expat Romania BET UCITS ETF</v>
      </c>
      <c r="B175" s="476" t="str">
        <f t="shared" si="19"/>
        <v>05-1636</v>
      </c>
      <c r="C175" s="477">
        <f t="shared" si="20"/>
        <v>43646</v>
      </c>
      <c r="D175" s="573" t="s">
        <v>1450</v>
      </c>
      <c r="E175" s="577" t="s">
        <v>1446</v>
      </c>
      <c r="F175" s="476" t="s">
        <v>1409</v>
      </c>
      <c r="G175" s="611">
        <f>'5-DI'!D26</f>
        <v>0.2377967072029492</v>
      </c>
    </row>
    <row r="176" spans="1:7" ht="31.5">
      <c r="A176" s="446" t="str">
        <f t="shared" si="18"/>
        <v>Expat Romania BET UCITS ETF</v>
      </c>
      <c r="B176" s="447" t="str">
        <f t="shared" si="19"/>
        <v>05-1636</v>
      </c>
      <c r="C176" s="448">
        <f t="shared" si="20"/>
        <v>43646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Romania BET UCITS ETF</v>
      </c>
      <c r="B177" s="447" t="str">
        <f t="shared" si="19"/>
        <v>05-1636</v>
      </c>
      <c r="C177" s="448">
        <f t="shared" si="20"/>
        <v>43646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Romania BET UCITS ETF</v>
      </c>
      <c r="B178" s="447" t="str">
        <f t="shared" si="19"/>
        <v>05-1636</v>
      </c>
      <c r="C178" s="448">
        <f t="shared" si="20"/>
        <v>43646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Romania BET UCITS ETF</v>
      </c>
      <c r="B179" s="447" t="str">
        <f t="shared" si="19"/>
        <v>05-1636</v>
      </c>
      <c r="C179" s="448">
        <f t="shared" si="20"/>
        <v>43646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Romania BET UCITS ETF</v>
      </c>
      <c r="B180" s="447" t="str">
        <f t="shared" si="19"/>
        <v>05-1636</v>
      </c>
      <c r="C180" s="448">
        <f t="shared" si="20"/>
        <v>43646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Romania BET UCITS ETF</v>
      </c>
      <c r="B181" s="447" t="str">
        <f t="shared" si="19"/>
        <v>05-1636</v>
      </c>
      <c r="C181" s="448">
        <f t="shared" si="20"/>
        <v>43646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Romania BET UCITS ETF</v>
      </c>
      <c r="B182" s="447" t="str">
        <f t="shared" si="19"/>
        <v>05-1636</v>
      </c>
      <c r="C182" s="448">
        <f t="shared" si="20"/>
        <v>43646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Romania BET UCITS ETF</v>
      </c>
      <c r="B183" s="467" t="str">
        <f t="shared" si="19"/>
        <v>05-1636</v>
      </c>
      <c r="C183" s="468">
        <f t="shared" si="20"/>
        <v>43646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Romania BET UCITS ETF</v>
      </c>
      <c r="B184" s="467" t="str">
        <f t="shared" si="19"/>
        <v>05-1636</v>
      </c>
      <c r="C184" s="468">
        <f t="shared" si="20"/>
        <v>43646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Romania BET UCITS ETF</v>
      </c>
      <c r="B185" s="467" t="str">
        <f t="shared" si="19"/>
        <v>05-1636</v>
      </c>
      <c r="C185" s="468">
        <f t="shared" si="20"/>
        <v>43646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Romania BET UCITS ETF</v>
      </c>
      <c r="B186" s="467" t="str">
        <f t="shared" si="19"/>
        <v>05-1636</v>
      </c>
      <c r="C186" s="468">
        <f t="shared" si="20"/>
        <v>43646</v>
      </c>
      <c r="D186" s="472" t="s">
        <v>889</v>
      </c>
      <c r="E186" s="473" t="s">
        <v>156</v>
      </c>
      <c r="F186" s="467" t="s">
        <v>1371</v>
      </c>
      <c r="G186" s="471">
        <f>'7-RP'!C15</f>
        <v>9843</v>
      </c>
    </row>
    <row r="187" spans="1:7" ht="15.75">
      <c r="A187" s="466" t="str">
        <f t="shared" si="18"/>
        <v>Expat Romania BET UCITS ETF</v>
      </c>
      <c r="B187" s="467" t="str">
        <f t="shared" si="19"/>
        <v>05-1636</v>
      </c>
      <c r="C187" s="468">
        <f t="shared" si="20"/>
        <v>43646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Romania BET UCITS ETF</v>
      </c>
      <c r="B188" s="467" t="str">
        <f t="shared" si="19"/>
        <v>05-1636</v>
      </c>
      <c r="C188" s="468">
        <f t="shared" si="20"/>
        <v>43646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Romania BET UCITS ETF</v>
      </c>
      <c r="B189" s="467" t="str">
        <f t="shared" si="19"/>
        <v>05-1636</v>
      </c>
      <c r="C189" s="468">
        <f t="shared" si="20"/>
        <v>43646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Romania BET UCITS ETF</v>
      </c>
      <c r="B190" s="467" t="str">
        <f t="shared" si="19"/>
        <v>05-1636</v>
      </c>
      <c r="C190" s="468">
        <f t="shared" si="20"/>
        <v>43646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Romania BET UCITS ETF</v>
      </c>
      <c r="B191" s="467" t="str">
        <f t="shared" si="19"/>
        <v>05-1636</v>
      </c>
      <c r="C191" s="468">
        <f t="shared" si="20"/>
        <v>43646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Romania BET UCITS ETF</v>
      </c>
      <c r="B192" s="467" t="str">
        <f t="shared" si="19"/>
        <v>05-1636</v>
      </c>
      <c r="C192" s="468">
        <f t="shared" si="20"/>
        <v>43646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Romania BET UCITS ETF</v>
      </c>
      <c r="B193" s="467" t="str">
        <f t="shared" si="19"/>
        <v>05-1636</v>
      </c>
      <c r="C193" s="468">
        <f t="shared" si="20"/>
        <v>43646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Romania BET UCITS ETF</v>
      </c>
      <c r="B194" s="467" t="str">
        <f t="shared" si="19"/>
        <v>05-1636</v>
      </c>
      <c r="C194" s="468">
        <f t="shared" si="20"/>
        <v>43646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Romania BET UCITS ETF</v>
      </c>
      <c r="B195" s="467" t="str">
        <f t="shared" si="19"/>
        <v>05-1636</v>
      </c>
      <c r="C195" s="468">
        <f t="shared" si="20"/>
        <v>43646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Romania BET UCITS ETF</v>
      </c>
      <c r="B196" s="467" t="str">
        <f t="shared" si="19"/>
        <v>05-1636</v>
      </c>
      <c r="C196" s="468">
        <f t="shared" si="20"/>
        <v>43646</v>
      </c>
      <c r="D196" s="472" t="s">
        <v>898</v>
      </c>
      <c r="E196" s="470" t="s">
        <v>71</v>
      </c>
      <c r="F196" s="467" t="s">
        <v>1371</v>
      </c>
      <c r="G196" s="471">
        <f>'7-RP'!C25</f>
        <v>9843</v>
      </c>
    </row>
    <row r="197" spans="1:7" ht="15.75">
      <c r="A197" s="475" t="str">
        <f t="shared" si="18"/>
        <v>Expat Romania BET UCITS ETF</v>
      </c>
      <c r="B197" s="476" t="str">
        <f t="shared" si="19"/>
        <v>05-1636</v>
      </c>
      <c r="C197" s="477">
        <f t="shared" si="20"/>
        <v>43646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Romania BET UCITS ETF</v>
      </c>
      <c r="B198" s="476" t="str">
        <f t="shared" si="19"/>
        <v>05-1636</v>
      </c>
      <c r="C198" s="477">
        <f t="shared" si="20"/>
        <v>43646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Romania BET UCITS ETF</v>
      </c>
      <c r="B199" s="476" t="str">
        <f t="shared" si="19"/>
        <v>05-1636</v>
      </c>
      <c r="C199" s="477">
        <f t="shared" si="20"/>
        <v>43646</v>
      </c>
      <c r="D199" s="481" t="s">
        <v>900</v>
      </c>
      <c r="E199" s="482" t="s">
        <v>911</v>
      </c>
      <c r="F199" s="476" t="s">
        <v>1372</v>
      </c>
      <c r="G199" s="480">
        <f>'7-RP'!C33</f>
        <v>744</v>
      </c>
    </row>
    <row r="200" spans="1:7" ht="15.75">
      <c r="A200" s="475" t="str">
        <f aca="true" t="shared" si="21" ref="A200:A212">dfName</f>
        <v>Expat Romania BET UCITS ETF</v>
      </c>
      <c r="B200" s="476" t="str">
        <f aca="true" t="shared" si="22" ref="B200:B212">dfRG</f>
        <v>05-1636</v>
      </c>
      <c r="C200" s="477">
        <f aca="true" t="shared" si="23" ref="C200:C212">EndDate</f>
        <v>43646</v>
      </c>
      <c r="D200" s="481" t="s">
        <v>901</v>
      </c>
      <c r="E200" s="483" t="s">
        <v>159</v>
      </c>
      <c r="F200" s="476" t="s">
        <v>1372</v>
      </c>
      <c r="G200" s="480">
        <f>'7-RP'!C34</f>
        <v>286</v>
      </c>
    </row>
    <row r="201" spans="1:7" ht="15.75">
      <c r="A201" s="475" t="str">
        <f t="shared" si="21"/>
        <v>Expat Romania BET UCITS ETF</v>
      </c>
      <c r="B201" s="476" t="str">
        <f t="shared" si="22"/>
        <v>05-1636</v>
      </c>
      <c r="C201" s="477">
        <f t="shared" si="23"/>
        <v>43646</v>
      </c>
      <c r="D201" s="481" t="s">
        <v>902</v>
      </c>
      <c r="E201" s="483" t="s">
        <v>98</v>
      </c>
      <c r="F201" s="476" t="s">
        <v>1372</v>
      </c>
      <c r="G201" s="480">
        <f>'7-RP'!C35</f>
        <v>458</v>
      </c>
    </row>
    <row r="202" spans="1:7" ht="15.75">
      <c r="A202" s="475" t="str">
        <f t="shared" si="21"/>
        <v>Expat Romania BET UCITS ETF</v>
      </c>
      <c r="B202" s="476" t="str">
        <f t="shared" si="22"/>
        <v>05-1636</v>
      </c>
      <c r="C202" s="477">
        <f t="shared" si="23"/>
        <v>43646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Romania BET UCITS ETF</v>
      </c>
      <c r="B203" s="476" t="str">
        <f t="shared" si="22"/>
        <v>05-1636</v>
      </c>
      <c r="C203" s="477">
        <f t="shared" si="23"/>
        <v>43646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Romania BET UCITS ETF</v>
      </c>
      <c r="B204" s="476" t="str">
        <f t="shared" si="22"/>
        <v>05-1636</v>
      </c>
      <c r="C204" s="477">
        <f t="shared" si="23"/>
        <v>43646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Romania BET UCITS ETF</v>
      </c>
      <c r="B205" s="476" t="str">
        <f t="shared" si="22"/>
        <v>05-1636</v>
      </c>
      <c r="C205" s="477">
        <f t="shared" si="23"/>
        <v>43646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Romania BET UCITS ETF</v>
      </c>
      <c r="B206" s="476" t="str">
        <f t="shared" si="22"/>
        <v>05-1636</v>
      </c>
      <c r="C206" s="477">
        <f t="shared" si="23"/>
        <v>43646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Romania BET UCITS ETF</v>
      </c>
      <c r="B207" s="476" t="str">
        <f t="shared" si="22"/>
        <v>05-1636</v>
      </c>
      <c r="C207" s="477">
        <f t="shared" si="23"/>
        <v>43646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Romania BET UCITS ETF</v>
      </c>
      <c r="B208" s="476" t="str">
        <f t="shared" si="22"/>
        <v>05-1636</v>
      </c>
      <c r="C208" s="477">
        <f t="shared" si="23"/>
        <v>43646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Romania BET UCITS ETF</v>
      </c>
      <c r="B209" s="476" t="str">
        <f t="shared" si="22"/>
        <v>05-1636</v>
      </c>
      <c r="C209" s="477">
        <f t="shared" si="23"/>
        <v>43646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Romania BET UCITS ETF</v>
      </c>
      <c r="B210" s="476" t="str">
        <f t="shared" si="22"/>
        <v>05-1636</v>
      </c>
      <c r="C210" s="477">
        <f t="shared" si="23"/>
        <v>43646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Romania BET UCITS ETF</v>
      </c>
      <c r="B211" s="476" t="str">
        <f t="shared" si="22"/>
        <v>05-1636</v>
      </c>
      <c r="C211" s="477">
        <f t="shared" si="23"/>
        <v>43646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Romania BET UCITS ETF</v>
      </c>
      <c r="B212" s="485" t="str">
        <f t="shared" si="22"/>
        <v>05-1636</v>
      </c>
      <c r="C212" s="486">
        <f t="shared" si="23"/>
        <v>43646</v>
      </c>
      <c r="D212" s="487" t="s">
        <v>910</v>
      </c>
      <c r="E212" s="488" t="s">
        <v>75</v>
      </c>
      <c r="F212" s="485" t="s">
        <v>1372</v>
      </c>
      <c r="G212" s="489">
        <f>'7-RP'!C46</f>
        <v>744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3" sqref="C2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ROMANIA BET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43649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508516</v>
      </c>
      <c r="H11" s="251">
        <v>528074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-522</v>
      </c>
      <c r="H13" s="231">
        <v>746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-522</v>
      </c>
      <c r="H16" s="252">
        <f>SUM(H13:H15)</f>
        <v>746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-66378</v>
      </c>
      <c r="H18" s="244">
        <f>SUM(H19:H20)</f>
        <v>-713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-66378</v>
      </c>
      <c r="H20" s="231">
        <v>-713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111585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5452</v>
      </c>
      <c r="D22" s="286">
        <v>36511</v>
      </c>
      <c r="E22" s="287" t="s">
        <v>990</v>
      </c>
      <c r="F22" s="230" t="s">
        <v>991</v>
      </c>
      <c r="G22" s="231"/>
      <c r="H22" s="231">
        <v>-65665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45207</v>
      </c>
      <c r="H23" s="252">
        <f>H19+H21+H20+H22</f>
        <v>-66378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553201</v>
      </c>
      <c r="H24" s="252">
        <f>H11+H16+H23</f>
        <v>462442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5452</v>
      </c>
      <c r="D25" s="252">
        <f>SUM(D21:D24)</f>
        <v>36511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538650</v>
      </c>
      <c r="D27" s="244">
        <f>SUM(D28:D31)</f>
        <v>426633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538650</v>
      </c>
      <c r="D28" s="231">
        <v>426633</v>
      </c>
      <c r="E28" s="125" t="s">
        <v>125</v>
      </c>
      <c r="F28" s="262" t="s">
        <v>208</v>
      </c>
      <c r="G28" s="244">
        <f>SUM(G29:G31)</f>
        <v>744</v>
      </c>
      <c r="H28" s="244">
        <f>SUM(H29:H31)</f>
        <v>702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286</v>
      </c>
      <c r="H29" s="258">
        <v>278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458</v>
      </c>
      <c r="H30" s="258">
        <v>424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538650</v>
      </c>
      <c r="D37" s="243">
        <f>SUM(D32:D36)+D27</f>
        <v>426633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744</v>
      </c>
      <c r="H40" s="259">
        <f>SUM(H32:H39)+H28+H27</f>
        <v>702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9843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9843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553945</v>
      </c>
      <c r="D45" s="259">
        <f>D25+D37+D43+D44</f>
        <v>463144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2">
        <f>C18+C45</f>
        <v>553945</v>
      </c>
      <c r="D47" s="612">
        <f>D18+D45</f>
        <v>463144</v>
      </c>
      <c r="E47" s="264" t="s">
        <v>35</v>
      </c>
      <c r="F47" s="223" t="s">
        <v>221</v>
      </c>
      <c r="G47" s="613">
        <f>G24+G40</f>
        <v>553945</v>
      </c>
      <c r="H47" s="613">
        <f>H24+H40</f>
        <v>463144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ROMANIA BET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01.06.2019 - 30.06.2019</v>
      </c>
      <c r="B4" s="91"/>
      <c r="C4" s="90"/>
      <c r="D4" s="91"/>
      <c r="E4" s="91"/>
      <c r="F4" s="76" t="s">
        <v>914</v>
      </c>
      <c r="G4" s="491">
        <f>ReportedCompletionDate</f>
        <v>43649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38932</v>
      </c>
      <c r="H12" s="245">
        <v>26029</v>
      </c>
      <c r="I12" s="132"/>
    </row>
    <row r="13" spans="1:9" s="124" customFormat="1" ht="31.5">
      <c r="A13" s="136" t="s">
        <v>936</v>
      </c>
      <c r="B13" s="373" t="s">
        <v>795</v>
      </c>
      <c r="C13" s="245"/>
      <c r="D13" s="245">
        <v>904</v>
      </c>
      <c r="E13" s="136" t="s">
        <v>939</v>
      </c>
      <c r="F13" s="373" t="s">
        <v>812</v>
      </c>
      <c r="G13" s="245"/>
      <c r="H13" s="245">
        <v>18105</v>
      </c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42633</v>
      </c>
      <c r="E14" s="136" t="s">
        <v>940</v>
      </c>
      <c r="F14" s="373" t="s">
        <v>813</v>
      </c>
      <c r="G14" s="245">
        <v>87395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f>24+36878</f>
        <v>36902</v>
      </c>
      <c r="D15" s="245">
        <v>17300</v>
      </c>
      <c r="E15" s="136" t="s">
        <v>941</v>
      </c>
      <c r="F15" s="373" t="s">
        <v>814</v>
      </c>
      <c r="G15" s="245">
        <v>28752</v>
      </c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4438</v>
      </c>
      <c r="D16" s="245">
        <v>6832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41340</v>
      </c>
      <c r="D18" s="248">
        <f>SUM(D12:D16)</f>
        <v>67669</v>
      </c>
      <c r="E18" s="138" t="s">
        <v>20</v>
      </c>
      <c r="F18" s="374" t="s">
        <v>817</v>
      </c>
      <c r="G18" s="248">
        <f>SUM(G12:G17)</f>
        <v>155079</v>
      </c>
      <c r="H18" s="248">
        <f>SUM(H12:H17)</f>
        <v>44134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2154</v>
      </c>
      <c r="D21" s="245">
        <v>5042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2154</v>
      </c>
      <c r="D25" s="248">
        <f>SUM(D20:D24)</f>
        <v>5042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43494</v>
      </c>
      <c r="D26" s="248">
        <f>D18+D25</f>
        <v>72711</v>
      </c>
      <c r="E26" s="250" t="s">
        <v>40</v>
      </c>
      <c r="F26" s="374" t="s">
        <v>819</v>
      </c>
      <c r="G26" s="248">
        <f>G18+G25</f>
        <v>155079</v>
      </c>
      <c r="H26" s="248">
        <f>H18+H25</f>
        <v>44134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111585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28577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111585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28577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155079</v>
      </c>
      <c r="D30" s="248">
        <f>D26+D28+D29</f>
        <v>72711</v>
      </c>
      <c r="E30" s="250" t="s">
        <v>827</v>
      </c>
      <c r="F30" s="374" t="s">
        <v>822</v>
      </c>
      <c r="G30" s="248">
        <f>G26+G29</f>
        <v>155079</v>
      </c>
      <c r="H30" s="248">
        <f>H26+H29</f>
        <v>72711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ROMANIA BET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01.06.2019 - 30.06.2019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43649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Никола Янков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41651</v>
      </c>
      <c r="D13" s="524">
        <v>-62477</v>
      </c>
      <c r="E13" s="525">
        <f>SUM(C13:D13)</f>
        <v>-20826</v>
      </c>
      <c r="F13" s="524">
        <v>375337</v>
      </c>
      <c r="G13" s="524"/>
      <c r="H13" s="525">
        <f>SUM(F13:G13)</f>
        <v>375337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-2154</v>
      </c>
      <c r="E18" s="525">
        <f t="shared" si="0"/>
        <v>-2154</v>
      </c>
      <c r="F18" s="524"/>
      <c r="G18" s="524">
        <v>-5042</v>
      </c>
      <c r="H18" s="525">
        <f t="shared" si="1"/>
        <v>-5042</v>
      </c>
    </row>
    <row r="19" spans="1:8" ht="21" customHeight="1">
      <c r="A19" s="521" t="s">
        <v>985</v>
      </c>
      <c r="B19" s="241" t="s">
        <v>836</v>
      </c>
      <c r="C19" s="528">
        <f>SUM(C13:C14,C16:C18)</f>
        <v>41651</v>
      </c>
      <c r="D19" s="528">
        <f>SUM(D13:D14,D16:D18)</f>
        <v>-64631</v>
      </c>
      <c r="E19" s="525">
        <f t="shared" si="0"/>
        <v>-22980</v>
      </c>
      <c r="F19" s="528">
        <f>SUM(F13:F14,F16:F18)</f>
        <v>375337</v>
      </c>
      <c r="G19" s="528">
        <f>SUM(G13:G14,G16:G18)</f>
        <v>-5042</v>
      </c>
      <c r="H19" s="525">
        <f t="shared" si="1"/>
        <v>370295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>
        <f>-32326-81</f>
        <v>-32407</v>
      </c>
      <c r="E21" s="525">
        <f>SUM(C21:D21)</f>
        <v>-32407</v>
      </c>
      <c r="F21" s="524">
        <v>103095</v>
      </c>
      <c r="G21" s="524">
        <v>-560857</v>
      </c>
      <c r="H21" s="525">
        <f>SUM(F21:G21)</f>
        <v>-457762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-10-313</f>
        <v>-323</v>
      </c>
      <c r="E23" s="525">
        <f t="shared" si="2"/>
        <v>-323</v>
      </c>
      <c r="F23" s="524"/>
      <c r="G23" s="524">
        <v>-1121</v>
      </c>
      <c r="H23" s="525">
        <f t="shared" si="3"/>
        <v>-1121</v>
      </c>
    </row>
    <row r="24" spans="1:8" ht="12.75">
      <c r="A24" s="523" t="s">
        <v>961</v>
      </c>
      <c r="B24" s="95" t="s">
        <v>840</v>
      </c>
      <c r="C24" s="524">
        <v>29191</v>
      </c>
      <c r="D24" s="524"/>
      <c r="E24" s="525">
        <f t="shared" si="2"/>
        <v>29191</v>
      </c>
      <c r="F24" s="524">
        <v>17761</v>
      </c>
      <c r="G24" s="524"/>
      <c r="H24" s="525">
        <f t="shared" si="3"/>
        <v>17761</v>
      </c>
    </row>
    <row r="25" spans="1:8" ht="12.75">
      <c r="A25" s="531" t="s">
        <v>962</v>
      </c>
      <c r="B25" s="95" t="s">
        <v>841</v>
      </c>
      <c r="C25" s="524"/>
      <c r="D25" s="524">
        <v>-2421</v>
      </c>
      <c r="E25" s="525">
        <f t="shared" si="2"/>
        <v>-2421</v>
      </c>
      <c r="F25" s="524"/>
      <c r="G25" s="524">
        <v>-3671</v>
      </c>
      <c r="H25" s="525">
        <f t="shared" si="3"/>
        <v>-3671</v>
      </c>
    </row>
    <row r="26" spans="1:8" ht="12.75">
      <c r="A26" s="531" t="s">
        <v>963</v>
      </c>
      <c r="B26" s="95" t="s">
        <v>842</v>
      </c>
      <c r="C26" s="524"/>
      <c r="D26" s="524">
        <v>-1652</v>
      </c>
      <c r="E26" s="525">
        <f t="shared" si="2"/>
        <v>-1652</v>
      </c>
      <c r="F26" s="524"/>
      <c r="G26" s="524">
        <v>-3658</v>
      </c>
      <c r="H26" s="525">
        <f t="shared" si="3"/>
        <v>-3658</v>
      </c>
    </row>
    <row r="27" spans="1:8" ht="12.75">
      <c r="A27" s="527" t="s">
        <v>964</v>
      </c>
      <c r="B27" s="95" t="s">
        <v>843</v>
      </c>
      <c r="C27" s="524">
        <v>1476</v>
      </c>
      <c r="D27" s="524">
        <f>-1919-24</f>
        <v>-1943</v>
      </c>
      <c r="E27" s="525">
        <f t="shared" si="2"/>
        <v>-467</v>
      </c>
      <c r="F27" s="524"/>
      <c r="G27" s="524">
        <v>-17495</v>
      </c>
      <c r="H27" s="525">
        <f t="shared" si="3"/>
        <v>-17495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>
        <v>5705</v>
      </c>
      <c r="G28" s="524">
        <v>-7106</v>
      </c>
      <c r="H28" s="525">
        <f t="shared" si="3"/>
        <v>-1401</v>
      </c>
    </row>
    <row r="29" spans="1:8" ht="21" customHeight="1">
      <c r="A29" s="521" t="s">
        <v>115</v>
      </c>
      <c r="B29" s="241" t="s">
        <v>845</v>
      </c>
      <c r="C29" s="528">
        <f>SUM(C21:C28)</f>
        <v>30667</v>
      </c>
      <c r="D29" s="528">
        <f>SUM(D21:D28)</f>
        <v>-38746</v>
      </c>
      <c r="E29" s="525">
        <f t="shared" si="2"/>
        <v>-8079</v>
      </c>
      <c r="F29" s="528">
        <f>SUM(F21:F28)</f>
        <v>126561</v>
      </c>
      <c r="G29" s="528">
        <f>SUM(G21:G28)</f>
        <v>-593908</v>
      </c>
      <c r="H29" s="525">
        <f t="shared" si="3"/>
        <v>-467347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72318</v>
      </c>
      <c r="D37" s="528">
        <f t="shared" si="5"/>
        <v>-103377</v>
      </c>
      <c r="E37" s="528">
        <f t="shared" si="5"/>
        <v>-31059</v>
      </c>
      <c r="F37" s="528">
        <f t="shared" si="5"/>
        <v>501898</v>
      </c>
      <c r="G37" s="528">
        <f t="shared" si="5"/>
        <v>-598950</v>
      </c>
      <c r="H37" s="528">
        <f t="shared" si="5"/>
        <v>-97052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36511</v>
      </c>
      <c r="F38" s="528"/>
      <c r="G38" s="528"/>
      <c r="H38" s="534">
        <v>118164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5452</v>
      </c>
      <c r="F39" s="528"/>
      <c r="G39" s="528"/>
      <c r="H39" s="528">
        <f>SUM(H37:H38)</f>
        <v>21112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5452</v>
      </c>
      <c r="F40" s="525"/>
      <c r="G40" s="525"/>
      <c r="H40" s="524">
        <v>21112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ROMANIA BET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01.06.2019 - 30.06.2019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43649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5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5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4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4">
        <f>'1-SB'!H11</f>
        <v>528074</v>
      </c>
      <c r="D14" s="614">
        <f>'1-SB'!H13</f>
        <v>746</v>
      </c>
      <c r="E14" s="614">
        <f>'1-SB'!H14</f>
        <v>0</v>
      </c>
      <c r="F14" s="614">
        <f>'1-SB'!H15</f>
        <v>0</v>
      </c>
      <c r="G14" s="614">
        <f>'1-SB'!H19+'1-SB'!H21</f>
        <v>0</v>
      </c>
      <c r="H14" s="614">
        <f>'1-SB'!H20+'1-SB'!H22</f>
        <v>-66378</v>
      </c>
      <c r="I14" s="614">
        <f aca="true" t="shared" si="0" ref="I14:I36">SUM(C14:H14)</f>
        <v>462442</v>
      </c>
      <c r="J14" s="202"/>
    </row>
    <row r="15" spans="1:10" s="203" customFormat="1" ht="15">
      <c r="A15" s="204" t="s">
        <v>50</v>
      </c>
      <c r="B15" s="82" t="s">
        <v>858</v>
      </c>
      <c r="C15" s="615">
        <f aca="true" t="shared" si="1" ref="C15:H15">SUM(C16:C17)</f>
        <v>0</v>
      </c>
      <c r="D15" s="615">
        <f t="shared" si="1"/>
        <v>0</v>
      </c>
      <c r="E15" s="615">
        <f t="shared" si="1"/>
        <v>0</v>
      </c>
      <c r="F15" s="615">
        <f t="shared" si="1"/>
        <v>0</v>
      </c>
      <c r="G15" s="615">
        <f t="shared" si="1"/>
        <v>0</v>
      </c>
      <c r="H15" s="615">
        <f t="shared" si="1"/>
        <v>0</v>
      </c>
      <c r="I15" s="614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4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4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5">
        <f aca="true" t="shared" si="2" ref="C18:H18">C14+C15</f>
        <v>528074</v>
      </c>
      <c r="D18" s="615">
        <f t="shared" si="2"/>
        <v>746</v>
      </c>
      <c r="E18" s="615">
        <f>E14+E15</f>
        <v>0</v>
      </c>
      <c r="F18" s="615">
        <f t="shared" si="2"/>
        <v>0</v>
      </c>
      <c r="G18" s="615">
        <f t="shared" si="2"/>
        <v>0</v>
      </c>
      <c r="H18" s="615">
        <f t="shared" si="2"/>
        <v>-66378</v>
      </c>
      <c r="I18" s="614">
        <f t="shared" si="0"/>
        <v>462442</v>
      </c>
      <c r="J18" s="105"/>
    </row>
    <row r="19" spans="1:10" ht="15">
      <c r="A19" s="204" t="s">
        <v>149</v>
      </c>
      <c r="B19" s="82" t="s">
        <v>862</v>
      </c>
      <c r="C19" s="615">
        <f aca="true" t="shared" si="3" ref="C19:H19">SUM(C20:C21)</f>
        <v>-19558</v>
      </c>
      <c r="D19" s="615">
        <f t="shared" si="3"/>
        <v>-1268</v>
      </c>
      <c r="E19" s="615">
        <f t="shared" si="3"/>
        <v>0</v>
      </c>
      <c r="F19" s="615">
        <f t="shared" si="3"/>
        <v>0</v>
      </c>
      <c r="G19" s="615">
        <f t="shared" si="3"/>
        <v>0</v>
      </c>
      <c r="H19" s="615">
        <f t="shared" si="3"/>
        <v>0</v>
      </c>
      <c r="I19" s="614">
        <f t="shared" si="0"/>
        <v>-20826</v>
      </c>
      <c r="J19" s="105"/>
    </row>
    <row r="20" spans="1:10" ht="15">
      <c r="A20" s="205" t="s">
        <v>225</v>
      </c>
      <c r="B20" s="82" t="s">
        <v>863</v>
      </c>
      <c r="C20" s="236">
        <v>39117</v>
      </c>
      <c r="D20" s="236">
        <v>2535</v>
      </c>
      <c r="E20" s="236"/>
      <c r="F20" s="236"/>
      <c r="G20" s="236"/>
      <c r="H20" s="236"/>
      <c r="I20" s="614">
        <f t="shared" si="0"/>
        <v>41652</v>
      </c>
      <c r="J20" s="105"/>
    </row>
    <row r="21" spans="1:10" ht="15">
      <c r="A21" s="205" t="s">
        <v>226</v>
      </c>
      <c r="B21" s="82" t="s">
        <v>864</v>
      </c>
      <c r="C21" s="236">
        <v>-58675</v>
      </c>
      <c r="D21" s="236">
        <v>-3803</v>
      </c>
      <c r="E21" s="236"/>
      <c r="F21" s="236"/>
      <c r="G21" s="236"/>
      <c r="H21" s="236"/>
      <c r="I21" s="614">
        <f t="shared" si="0"/>
        <v>-62478</v>
      </c>
      <c r="J21" s="105"/>
    </row>
    <row r="22" spans="1:10" ht="15">
      <c r="A22" s="204" t="s">
        <v>52</v>
      </c>
      <c r="B22" s="82" t="s">
        <v>865</v>
      </c>
      <c r="C22" s="595"/>
      <c r="D22" s="595"/>
      <c r="E22" s="595"/>
      <c r="F22" s="595"/>
      <c r="G22" s="615">
        <f>'1-SB'!G21</f>
        <v>111585</v>
      </c>
      <c r="H22" s="615">
        <f>'1-SB'!G22</f>
        <v>0</v>
      </c>
      <c r="I22" s="614">
        <f t="shared" si="0"/>
        <v>111585</v>
      </c>
      <c r="J22" s="105"/>
    </row>
    <row r="23" spans="1:10" ht="15">
      <c r="A23" s="205" t="s">
        <v>53</v>
      </c>
      <c r="B23" s="82" t="s">
        <v>866</v>
      </c>
      <c r="C23" s="616">
        <f aca="true" t="shared" si="4" ref="C23:H23">SUM(C24:C25)</f>
        <v>0</v>
      </c>
      <c r="D23" s="616">
        <f t="shared" si="4"/>
        <v>0</v>
      </c>
      <c r="E23" s="616">
        <f t="shared" si="4"/>
        <v>0</v>
      </c>
      <c r="F23" s="616">
        <f t="shared" si="4"/>
        <v>0</v>
      </c>
      <c r="G23" s="616">
        <f t="shared" si="4"/>
        <v>0</v>
      </c>
      <c r="H23" s="616">
        <f t="shared" si="4"/>
        <v>0</v>
      </c>
      <c r="I23" s="614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4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4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4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7">
        <f aca="true" t="shared" si="5" ref="C27:H27">SUM(C28:C29)</f>
        <v>0</v>
      </c>
      <c r="D27" s="617">
        <f t="shared" si="5"/>
        <v>0</v>
      </c>
      <c r="E27" s="617">
        <f t="shared" si="5"/>
        <v>0</v>
      </c>
      <c r="F27" s="617">
        <f t="shared" si="5"/>
        <v>0</v>
      </c>
      <c r="G27" s="617">
        <f t="shared" si="5"/>
        <v>0</v>
      </c>
      <c r="H27" s="617">
        <f t="shared" si="5"/>
        <v>0</v>
      </c>
      <c r="I27" s="614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4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4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7">
        <f aca="true" t="shared" si="6" ref="C30:H30">SUM(C31:C32)</f>
        <v>0</v>
      </c>
      <c r="D30" s="617">
        <f t="shared" si="6"/>
        <v>0</v>
      </c>
      <c r="E30" s="617">
        <f t="shared" si="6"/>
        <v>0</v>
      </c>
      <c r="F30" s="617">
        <f t="shared" si="6"/>
        <v>0</v>
      </c>
      <c r="G30" s="617">
        <f t="shared" si="6"/>
        <v>0</v>
      </c>
      <c r="H30" s="617">
        <f t="shared" si="6"/>
        <v>0</v>
      </c>
      <c r="I30" s="614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4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4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4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5">
        <f aca="true" t="shared" si="7" ref="C34:H34">SUM(C18,C19,C22,C23,C26,C27,C30,C33)</f>
        <v>508516</v>
      </c>
      <c r="D34" s="615">
        <f t="shared" si="7"/>
        <v>-522</v>
      </c>
      <c r="E34" s="615">
        <f t="shared" si="7"/>
        <v>0</v>
      </c>
      <c r="F34" s="615">
        <f t="shared" si="7"/>
        <v>0</v>
      </c>
      <c r="G34" s="615">
        <f t="shared" si="7"/>
        <v>111585</v>
      </c>
      <c r="H34" s="615">
        <f t="shared" si="7"/>
        <v>-66378</v>
      </c>
      <c r="I34" s="614">
        <f t="shared" si="0"/>
        <v>553201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4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8">
        <f aca="true" t="shared" si="8" ref="C36:H36">SUM(C34:C35)</f>
        <v>508516</v>
      </c>
      <c r="D36" s="618">
        <f t="shared" si="8"/>
        <v>-522</v>
      </c>
      <c r="E36" s="618">
        <f t="shared" si="8"/>
        <v>0</v>
      </c>
      <c r="F36" s="618">
        <f t="shared" si="8"/>
        <v>0</v>
      </c>
      <c r="G36" s="618">
        <f t="shared" si="8"/>
        <v>111585</v>
      </c>
      <c r="H36" s="618">
        <f t="shared" si="8"/>
        <v>-66378</v>
      </c>
      <c r="I36" s="614">
        <f t="shared" si="0"/>
        <v>553201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ROMANIA BET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01.06.2019 - 30.06.2019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43649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Никола Янков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6">
        <v>1</v>
      </c>
      <c r="B10" s="606">
        <v>2</v>
      </c>
      <c r="C10" s="606">
        <v>3</v>
      </c>
      <c r="D10" s="606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4">
        <v>270000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4">
        <v>260000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4">
        <v>20000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5">
        <v>21296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4">
        <v>30000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5">
        <v>31944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4">
        <v>0.8762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4">
        <v>1.088</v>
      </c>
    </row>
    <row r="20" spans="1:4" ht="15.75">
      <c r="A20" s="372">
        <v>10</v>
      </c>
      <c r="B20" s="572" t="s">
        <v>1392</v>
      </c>
      <c r="C20" s="571" t="s">
        <v>1404</v>
      </c>
      <c r="D20" s="592">
        <v>2455</v>
      </c>
    </row>
    <row r="21" spans="1:4" ht="15.75">
      <c r="A21" s="372">
        <v>11</v>
      </c>
      <c r="B21" s="572" t="s">
        <v>1393</v>
      </c>
      <c r="C21" s="571" t="s">
        <v>1405</v>
      </c>
      <c r="D21" s="592">
        <v>1973</v>
      </c>
    </row>
    <row r="22" spans="1:4" ht="15.75">
      <c r="A22" s="372">
        <v>12</v>
      </c>
      <c r="B22" s="572" t="s">
        <v>1394</v>
      </c>
      <c r="C22" s="571" t="s">
        <v>1407</v>
      </c>
      <c r="D22" s="592">
        <v>0</v>
      </c>
    </row>
    <row r="23" spans="1:4" ht="15.75">
      <c r="A23" s="372">
        <v>13</v>
      </c>
      <c r="B23" s="572" t="s">
        <v>1443</v>
      </c>
      <c r="C23" s="571" t="s">
        <v>1447</v>
      </c>
      <c r="D23" s="603">
        <v>0.23692587539790821</v>
      </c>
    </row>
    <row r="24" spans="1:4" ht="15.75">
      <c r="A24" s="372">
        <v>14</v>
      </c>
      <c r="B24" s="572" t="s">
        <v>1444</v>
      </c>
      <c r="C24" s="571" t="s">
        <v>1448</v>
      </c>
      <c r="D24" s="603">
        <v>0.07171559186865117</v>
      </c>
    </row>
    <row r="25" spans="1:4" ht="15.75">
      <c r="A25" s="372">
        <v>15</v>
      </c>
      <c r="B25" s="572" t="s">
        <v>1445</v>
      </c>
      <c r="C25" s="571" t="s">
        <v>1449</v>
      </c>
      <c r="D25" s="603">
        <v>0.14974109690373028</v>
      </c>
    </row>
    <row r="26" spans="1:4" ht="15.75">
      <c r="A26" s="372">
        <v>16</v>
      </c>
      <c r="B26" s="572" t="s">
        <v>1446</v>
      </c>
      <c r="C26" s="571" t="s">
        <v>1450</v>
      </c>
      <c r="D26" s="603">
        <v>0.2377967072029492</v>
      </c>
    </row>
    <row r="29" ht="15.75">
      <c r="B29" s="624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ROMANIA BET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01.06.2019 - 30.06.2019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43649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9">
        <f>C12+D12-E12</f>
        <v>0</v>
      </c>
      <c r="G12" s="620">
        <f>SUM(G13:G16)</f>
        <v>0</v>
      </c>
      <c r="H12" s="620">
        <f>SUM(H13:H16)</f>
        <v>0</v>
      </c>
      <c r="I12" s="619">
        <f>F12+G12-H12</f>
        <v>0</v>
      </c>
      <c r="J12" s="620">
        <f>SUM(J13:J16)</f>
        <v>0</v>
      </c>
      <c r="K12" s="620">
        <f>SUM(K13:K16)</f>
        <v>0</v>
      </c>
      <c r="L12" s="620">
        <f>SUM(L13:L16)</f>
        <v>0</v>
      </c>
      <c r="M12" s="619">
        <f>J12+K12-L12</f>
        <v>0</v>
      </c>
      <c r="N12" s="620">
        <f>SUM(N13:N16)</f>
        <v>0</v>
      </c>
      <c r="O12" s="620">
        <f>SUM(O13:O16)</f>
        <v>0</v>
      </c>
      <c r="P12" s="619">
        <f>M12+N12-O12</f>
        <v>0</v>
      </c>
      <c r="Q12" s="61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9">
        <f aca="true" t="shared" si="0" ref="F13:F18">C13+D13-E13</f>
        <v>0</v>
      </c>
      <c r="G13" s="232"/>
      <c r="H13" s="232"/>
      <c r="I13" s="619">
        <f aca="true" t="shared" si="1" ref="I13:I18">F13+G13-H13</f>
        <v>0</v>
      </c>
      <c r="J13" s="232"/>
      <c r="K13" s="232"/>
      <c r="L13" s="232"/>
      <c r="M13" s="619">
        <f aca="true" t="shared" si="2" ref="M13:M18">J13+K13-L13</f>
        <v>0</v>
      </c>
      <c r="N13" s="232"/>
      <c r="O13" s="232"/>
      <c r="P13" s="619">
        <f aca="true" t="shared" si="3" ref="P13:P18">M13+N13-O13</f>
        <v>0</v>
      </c>
      <c r="Q13" s="61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9">
        <f t="shared" si="0"/>
        <v>0</v>
      </c>
      <c r="G14" s="232"/>
      <c r="H14" s="232"/>
      <c r="I14" s="619">
        <f t="shared" si="1"/>
        <v>0</v>
      </c>
      <c r="J14" s="232"/>
      <c r="K14" s="232"/>
      <c r="L14" s="232"/>
      <c r="M14" s="619">
        <f t="shared" si="2"/>
        <v>0</v>
      </c>
      <c r="N14" s="232"/>
      <c r="O14" s="232"/>
      <c r="P14" s="619">
        <f t="shared" si="3"/>
        <v>0</v>
      </c>
      <c r="Q14" s="61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9">
        <f t="shared" si="0"/>
        <v>0</v>
      </c>
      <c r="G15" s="232"/>
      <c r="H15" s="232"/>
      <c r="I15" s="619">
        <f t="shared" si="1"/>
        <v>0</v>
      </c>
      <c r="J15" s="232"/>
      <c r="K15" s="232"/>
      <c r="L15" s="232"/>
      <c r="M15" s="619">
        <f t="shared" si="2"/>
        <v>0</v>
      </c>
      <c r="N15" s="232"/>
      <c r="O15" s="232"/>
      <c r="P15" s="619">
        <f t="shared" si="3"/>
        <v>0</v>
      </c>
      <c r="Q15" s="61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9">
        <f t="shared" si="0"/>
        <v>0</v>
      </c>
      <c r="G16" s="232"/>
      <c r="H16" s="232"/>
      <c r="I16" s="619">
        <f t="shared" si="1"/>
        <v>0</v>
      </c>
      <c r="J16" s="232"/>
      <c r="K16" s="232"/>
      <c r="L16" s="232"/>
      <c r="M16" s="619">
        <f t="shared" si="2"/>
        <v>0</v>
      </c>
      <c r="N16" s="232"/>
      <c r="O16" s="232"/>
      <c r="P16" s="619">
        <f t="shared" si="3"/>
        <v>0</v>
      </c>
      <c r="Q16" s="61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9">
        <f t="shared" si="0"/>
        <v>0</v>
      </c>
      <c r="G17" s="232"/>
      <c r="H17" s="232"/>
      <c r="I17" s="619">
        <f t="shared" si="1"/>
        <v>0</v>
      </c>
      <c r="J17" s="232"/>
      <c r="K17" s="232"/>
      <c r="L17" s="232"/>
      <c r="M17" s="619">
        <f t="shared" si="2"/>
        <v>0</v>
      </c>
      <c r="N17" s="232"/>
      <c r="O17" s="232"/>
      <c r="P17" s="619">
        <f t="shared" si="3"/>
        <v>0</v>
      </c>
      <c r="Q17" s="61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21">
        <f>SUM(C12+C17)</f>
        <v>0</v>
      </c>
      <c r="D18" s="621">
        <f aca="true" t="shared" si="5" ref="D18:O18">SUM(D12+D17)</f>
        <v>0</v>
      </c>
      <c r="E18" s="621">
        <f t="shared" si="5"/>
        <v>0</v>
      </c>
      <c r="F18" s="619">
        <f t="shared" si="0"/>
        <v>0</v>
      </c>
      <c r="G18" s="621">
        <f t="shared" si="5"/>
        <v>0</v>
      </c>
      <c r="H18" s="621">
        <f t="shared" si="5"/>
        <v>0</v>
      </c>
      <c r="I18" s="619">
        <f t="shared" si="1"/>
        <v>0</v>
      </c>
      <c r="J18" s="621">
        <f t="shared" si="5"/>
        <v>0</v>
      </c>
      <c r="K18" s="621">
        <f t="shared" si="5"/>
        <v>0</v>
      </c>
      <c r="L18" s="621">
        <f t="shared" si="5"/>
        <v>0</v>
      </c>
      <c r="M18" s="619">
        <f t="shared" si="2"/>
        <v>0</v>
      </c>
      <c r="N18" s="621">
        <f t="shared" si="5"/>
        <v>0</v>
      </c>
      <c r="O18" s="621">
        <f t="shared" si="5"/>
        <v>0</v>
      </c>
      <c r="P18" s="619">
        <f t="shared" si="3"/>
        <v>0</v>
      </c>
      <c r="Q18" s="61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ROMANIA BET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43649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Никола Янков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9843</v>
      </c>
      <c r="D15" s="242">
        <v>9843</v>
      </c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9843</v>
      </c>
      <c r="D25" s="285">
        <f>D13+D14+D15+D16+D20+D24</f>
        <v>9843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744</v>
      </c>
      <c r="D33" s="285">
        <f>SUM(D34:D36)</f>
        <v>744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286</v>
      </c>
      <c r="D34" s="242">
        <v>286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458</v>
      </c>
      <c r="D35" s="242">
        <v>458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744</v>
      </c>
      <c r="D46" s="285">
        <f>SUM(D32+D33+D37+D38+D39+D40+D41+D42+D43+D44)</f>
        <v>744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ROMANIA BET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43649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5"/>
      <c r="E11" s="625" t="s">
        <v>1473</v>
      </c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</row>
    <row r="12" spans="1:24" ht="15.75">
      <c r="A12" s="61" t="str">
        <f>IF(ISBLANK(E12),"",dfName)</f>
        <v>Expat Romania BET UCITS ETF</v>
      </c>
      <c r="B12" s="61" t="str">
        <f>IF(ISBLANK(E12),"",dfRG)</f>
        <v>05-1636</v>
      </c>
      <c r="C12" s="61">
        <f>IF(ISBLANK(E12),"",EndDate)</f>
        <v>43646</v>
      </c>
      <c r="D12" s="53">
        <v>1</v>
      </c>
      <c r="E12" s="53" t="s">
        <v>1522</v>
      </c>
      <c r="F12" s="53" t="s">
        <v>1523</v>
      </c>
      <c r="G12" s="54" t="s">
        <v>263</v>
      </c>
      <c r="H12" s="54" t="s">
        <v>644</v>
      </c>
      <c r="I12" s="578" t="s">
        <v>776</v>
      </c>
      <c r="J12" s="54" t="s">
        <v>1495</v>
      </c>
      <c r="K12" s="54" t="s">
        <v>1524</v>
      </c>
      <c r="L12" s="54" t="s">
        <v>1497</v>
      </c>
      <c r="M12" s="54" t="s">
        <v>1497</v>
      </c>
      <c r="N12" s="299">
        <v>111455</v>
      </c>
      <c r="O12" s="579" t="s">
        <v>1229</v>
      </c>
      <c r="P12" s="299">
        <v>2.395</v>
      </c>
      <c r="Q12" s="299">
        <v>0</v>
      </c>
      <c r="R12" s="81">
        <v>0.413119</v>
      </c>
      <c r="S12" s="55" t="s">
        <v>1497</v>
      </c>
      <c r="T12" s="306">
        <v>110275.81</v>
      </c>
      <c r="U12" s="306">
        <v>110276</v>
      </c>
      <c r="V12" s="647">
        <f>U12/'1-SB'!C$47</f>
        <v>0.19907391528039786</v>
      </c>
      <c r="W12" s="598">
        <v>2.567238167926883E-05</v>
      </c>
      <c r="X12" s="59" t="s">
        <v>763</v>
      </c>
    </row>
    <row r="13" spans="1:24" ht="15.75">
      <c r="A13" s="61" t="str">
        <f>IF(ISBLANK(E13),"",dfName)</f>
        <v>Expat Romania BET UCITS ETF</v>
      </c>
      <c r="B13" s="61" t="str">
        <f>IF(ISBLANK(E13),"",dfRG)</f>
        <v>05-1636</v>
      </c>
      <c r="C13" s="61">
        <f>IF(ISBLANK(E13),"",EndDate)</f>
        <v>43646</v>
      </c>
      <c r="D13" s="56">
        <v>2</v>
      </c>
      <c r="E13" s="56" t="s">
        <v>1504</v>
      </c>
      <c r="F13" s="56" t="s">
        <v>1505</v>
      </c>
      <c r="G13" s="57" t="s">
        <v>263</v>
      </c>
      <c r="H13" s="57" t="s">
        <v>644</v>
      </c>
      <c r="I13" s="57" t="s">
        <v>776</v>
      </c>
      <c r="J13" s="57" t="s">
        <v>1495</v>
      </c>
      <c r="K13" s="57" t="s">
        <v>1506</v>
      </c>
      <c r="L13" s="57" t="s">
        <v>1497</v>
      </c>
      <c r="M13" s="57" t="s">
        <v>1497</v>
      </c>
      <c r="N13" s="300">
        <v>252480</v>
      </c>
      <c r="O13" s="58" t="s">
        <v>1229</v>
      </c>
      <c r="P13" s="300">
        <v>1.07</v>
      </c>
      <c r="Q13" s="300">
        <v>0</v>
      </c>
      <c r="R13" s="294">
        <v>0.413119</v>
      </c>
      <c r="S13" s="46" t="s">
        <v>1497</v>
      </c>
      <c r="T13" s="307">
        <v>111605.59</v>
      </c>
      <c r="U13" s="307">
        <v>111606</v>
      </c>
      <c r="V13" s="308">
        <f>U13/'1-SB'!C$47</f>
        <v>0.20147487566455152</v>
      </c>
      <c r="W13" s="597">
        <v>2.885706081642883E-05</v>
      </c>
      <c r="X13" s="60" t="s">
        <v>763</v>
      </c>
    </row>
    <row r="14" spans="1:24" ht="15.75">
      <c r="A14" s="61" t="str">
        <f aca="true" t="shared" si="0" ref="A14:A77">IF(ISBLANK(E14),"",dfName)</f>
        <v>Expat Romania BET UCITS ETF</v>
      </c>
      <c r="B14" s="61" t="str">
        <f aca="true" t="shared" si="1" ref="B14:B77">IF(ISBLANK(E14),"",dfRG)</f>
        <v>05-1636</v>
      </c>
      <c r="C14" s="61">
        <f aca="true" t="shared" si="2" ref="C14:C77">IF(ISBLANK(E14),"",EndDate)</f>
        <v>43646</v>
      </c>
      <c r="D14" s="56">
        <v>3</v>
      </c>
      <c r="E14" s="56" t="s">
        <v>1528</v>
      </c>
      <c r="F14" s="56" t="s">
        <v>1529</v>
      </c>
      <c r="G14" s="57" t="s">
        <v>263</v>
      </c>
      <c r="H14" s="57" t="s">
        <v>644</v>
      </c>
      <c r="I14" s="57" t="s">
        <v>776</v>
      </c>
      <c r="J14" s="57" t="s">
        <v>1495</v>
      </c>
      <c r="K14" s="57" t="s">
        <v>1530</v>
      </c>
      <c r="L14" s="57" t="s">
        <v>1497</v>
      </c>
      <c r="M14" s="57" t="s">
        <v>1497</v>
      </c>
      <c r="N14" s="300">
        <v>658100</v>
      </c>
      <c r="O14" s="58" t="s">
        <v>1229</v>
      </c>
      <c r="P14" s="300">
        <v>0.395</v>
      </c>
      <c r="Q14" s="300">
        <v>0</v>
      </c>
      <c r="R14" s="294">
        <v>0.413119</v>
      </c>
      <c r="S14" s="46" t="s">
        <v>1497</v>
      </c>
      <c r="T14" s="307">
        <v>107390.08</v>
      </c>
      <c r="U14" s="307">
        <v>107390</v>
      </c>
      <c r="V14" s="308">
        <f>U14/'1-SB'!C$47</f>
        <v>0.19386401177012158</v>
      </c>
      <c r="W14" s="597">
        <v>1.161815446203016E-05</v>
      </c>
      <c r="X14" s="60" t="s">
        <v>763</v>
      </c>
    </row>
    <row r="15" spans="1:24" ht="15.75">
      <c r="A15" s="61" t="str">
        <f t="shared" si="0"/>
        <v>Expat Romania BET UCITS ETF</v>
      </c>
      <c r="B15" s="61" t="str">
        <f t="shared" si="1"/>
        <v>05-1636</v>
      </c>
      <c r="C15" s="61">
        <f t="shared" si="2"/>
        <v>43646</v>
      </c>
      <c r="D15" s="56">
        <v>4</v>
      </c>
      <c r="E15" s="56" t="s">
        <v>1498</v>
      </c>
      <c r="F15" s="56" t="s">
        <v>1499</v>
      </c>
      <c r="G15" s="57" t="s">
        <v>263</v>
      </c>
      <c r="H15" s="57" t="s">
        <v>644</v>
      </c>
      <c r="I15" s="57" t="s">
        <v>776</v>
      </c>
      <c r="J15" s="57" t="s">
        <v>1495</v>
      </c>
      <c r="K15" s="57" t="s">
        <v>1500</v>
      </c>
      <c r="L15" s="57" t="s">
        <v>1497</v>
      </c>
      <c r="M15" s="57" t="s">
        <v>1497</v>
      </c>
      <c r="N15" s="300">
        <v>8450</v>
      </c>
      <c r="O15" s="58" t="s">
        <v>1229</v>
      </c>
      <c r="P15" s="300">
        <v>12.64</v>
      </c>
      <c r="Q15" s="300">
        <v>0</v>
      </c>
      <c r="R15" s="294">
        <v>0.413119</v>
      </c>
      <c r="S15" s="46" t="s">
        <v>1497</v>
      </c>
      <c r="T15" s="307">
        <v>44124.41</v>
      </c>
      <c r="U15" s="307">
        <v>44124</v>
      </c>
      <c r="V15" s="308">
        <f>U15/'1-SB'!C$47</f>
        <v>0.07965411728601215</v>
      </c>
      <c r="W15" s="597">
        <v>1.2125099144926816E-05</v>
      </c>
      <c r="X15" s="60" t="s">
        <v>763</v>
      </c>
    </row>
    <row r="16" spans="1:24" ht="15.75">
      <c r="A16" s="61" t="str">
        <f t="shared" si="0"/>
        <v>Expat Romania BET UCITS ETF</v>
      </c>
      <c r="B16" s="61" t="str">
        <f t="shared" si="1"/>
        <v>05-1636</v>
      </c>
      <c r="C16" s="61">
        <f t="shared" si="2"/>
        <v>43646</v>
      </c>
      <c r="D16" s="56">
        <v>5</v>
      </c>
      <c r="E16" s="56" t="s">
        <v>1501</v>
      </c>
      <c r="F16" s="56" t="s">
        <v>1502</v>
      </c>
      <c r="G16" s="57" t="s">
        <v>263</v>
      </c>
      <c r="H16" s="57" t="s">
        <v>644</v>
      </c>
      <c r="I16" s="57" t="s">
        <v>776</v>
      </c>
      <c r="J16" s="57" t="s">
        <v>1495</v>
      </c>
      <c r="K16" s="57" t="s">
        <v>1503</v>
      </c>
      <c r="L16" s="57" t="s">
        <v>1497</v>
      </c>
      <c r="M16" s="57" t="s">
        <v>1497</v>
      </c>
      <c r="N16" s="300">
        <v>3900</v>
      </c>
      <c r="O16" s="58" t="s">
        <v>1229</v>
      </c>
      <c r="P16" s="300">
        <v>11.3</v>
      </c>
      <c r="Q16" s="300">
        <v>0</v>
      </c>
      <c r="R16" s="294">
        <v>0.413119</v>
      </c>
      <c r="S16" s="46" t="s">
        <v>1497</v>
      </c>
      <c r="T16" s="307">
        <v>18206.15</v>
      </c>
      <c r="U16" s="307">
        <v>18206</v>
      </c>
      <c r="V16" s="308">
        <f>U16/'1-SB'!C$47</f>
        <v>0.032866078762332</v>
      </c>
      <c r="W16" s="597">
        <v>1.1273633579314286E-05</v>
      </c>
      <c r="X16" s="60" t="s">
        <v>763</v>
      </c>
    </row>
    <row r="17" spans="1:24" ht="15.75">
      <c r="A17" s="61" t="str">
        <f t="shared" si="0"/>
        <v>Expat Romania BET UCITS ETF</v>
      </c>
      <c r="B17" s="61" t="str">
        <f t="shared" si="1"/>
        <v>05-1636</v>
      </c>
      <c r="C17" s="61">
        <f t="shared" si="2"/>
        <v>43646</v>
      </c>
      <c r="D17" s="56">
        <v>6</v>
      </c>
      <c r="E17" s="56" t="s">
        <v>1519</v>
      </c>
      <c r="F17" s="56" t="s">
        <v>1520</v>
      </c>
      <c r="G17" s="57" t="s">
        <v>263</v>
      </c>
      <c r="H17" s="57" t="s">
        <v>598</v>
      </c>
      <c r="I17" s="57" t="s">
        <v>776</v>
      </c>
      <c r="J17" s="57" t="s">
        <v>1495</v>
      </c>
      <c r="K17" s="57" t="s">
        <v>1521</v>
      </c>
      <c r="L17" s="57" t="s">
        <v>1497</v>
      </c>
      <c r="M17" s="57" t="s">
        <v>1497</v>
      </c>
      <c r="N17" s="300">
        <v>1300</v>
      </c>
      <c r="O17" s="58" t="s">
        <v>1229</v>
      </c>
      <c r="P17" s="300">
        <v>30</v>
      </c>
      <c r="Q17" s="300">
        <v>0</v>
      </c>
      <c r="R17" s="294">
        <v>0.413119</v>
      </c>
      <c r="S17" s="46" t="s">
        <v>1497</v>
      </c>
      <c r="T17" s="307">
        <v>16111.64</v>
      </c>
      <c r="U17" s="307">
        <v>16112</v>
      </c>
      <c r="V17" s="308">
        <f>U17/'1-SB'!C$47</f>
        <v>0.029085920082318643</v>
      </c>
      <c r="W17" s="597">
        <v>3.7962885847471196E-05</v>
      </c>
      <c r="X17" s="60" t="s">
        <v>763</v>
      </c>
    </row>
    <row r="18" spans="1:24" ht="15.75">
      <c r="A18" s="61" t="str">
        <f t="shared" si="0"/>
        <v>Expat Romania BET UCITS ETF</v>
      </c>
      <c r="B18" s="61" t="str">
        <f t="shared" si="1"/>
        <v>05-1636</v>
      </c>
      <c r="C18" s="61">
        <f t="shared" si="2"/>
        <v>43646</v>
      </c>
      <c r="D18" s="56">
        <v>7</v>
      </c>
      <c r="E18" s="56" t="s">
        <v>1516</v>
      </c>
      <c r="F18" s="56" t="s">
        <v>1517</v>
      </c>
      <c r="G18" s="57" t="s">
        <v>263</v>
      </c>
      <c r="H18" s="57" t="s">
        <v>644</v>
      </c>
      <c r="I18" s="57" t="s">
        <v>776</v>
      </c>
      <c r="J18" s="57" t="s">
        <v>1495</v>
      </c>
      <c r="K18" s="57" t="s">
        <v>1518</v>
      </c>
      <c r="L18" s="57" t="s">
        <v>1497</v>
      </c>
      <c r="M18" s="57" t="s">
        <v>1497</v>
      </c>
      <c r="N18" s="300">
        <v>3850</v>
      </c>
      <c r="O18" s="58" t="s">
        <v>1229</v>
      </c>
      <c r="P18" s="300">
        <v>32.2</v>
      </c>
      <c r="Q18" s="300">
        <v>0</v>
      </c>
      <c r="R18" s="294">
        <v>0.413119</v>
      </c>
      <c r="S18" s="46" t="s">
        <v>1497</v>
      </c>
      <c r="T18" s="307">
        <v>51214.36</v>
      </c>
      <c r="U18" s="307">
        <v>51214</v>
      </c>
      <c r="V18" s="308">
        <f>U18/'1-SB'!C$47</f>
        <v>0.09245322189025987</v>
      </c>
      <c r="W18" s="597">
        <v>9.98904059546098E-06</v>
      </c>
      <c r="X18" s="60" t="s">
        <v>763</v>
      </c>
    </row>
    <row r="19" spans="1:24" ht="15.75">
      <c r="A19" s="61" t="str">
        <f t="shared" si="0"/>
        <v>Expat Romania BET UCITS ETF</v>
      </c>
      <c r="B19" s="61" t="str">
        <f t="shared" si="1"/>
        <v>05-1636</v>
      </c>
      <c r="C19" s="61">
        <f t="shared" si="2"/>
        <v>43646</v>
      </c>
      <c r="D19" s="56">
        <v>8</v>
      </c>
      <c r="E19" s="56" t="s">
        <v>1525</v>
      </c>
      <c r="F19" s="56" t="s">
        <v>1526</v>
      </c>
      <c r="G19" s="57" t="s">
        <v>263</v>
      </c>
      <c r="H19" s="57" t="s">
        <v>644</v>
      </c>
      <c r="I19" s="57" t="s">
        <v>776</v>
      </c>
      <c r="J19" s="57" t="s">
        <v>1495</v>
      </c>
      <c r="K19" s="57" t="s">
        <v>1527</v>
      </c>
      <c r="L19" s="57" t="s">
        <v>1497</v>
      </c>
      <c r="M19" s="57" t="s">
        <v>1497</v>
      </c>
      <c r="N19" s="300">
        <v>224</v>
      </c>
      <c r="O19" s="58" t="s">
        <v>1229</v>
      </c>
      <c r="P19" s="300">
        <v>360</v>
      </c>
      <c r="Q19" s="300">
        <v>0</v>
      </c>
      <c r="R19" s="294">
        <v>0.413119</v>
      </c>
      <c r="S19" s="46" t="s">
        <v>1497</v>
      </c>
      <c r="T19" s="307">
        <v>33313.92</v>
      </c>
      <c r="U19" s="307">
        <v>33314</v>
      </c>
      <c r="V19" s="308">
        <f>U19/'1-SB'!C$47</f>
        <v>0.06013954453962036</v>
      </c>
      <c r="W19" s="597">
        <v>1.9025222348792798E-05</v>
      </c>
      <c r="X19" s="60" t="s">
        <v>763</v>
      </c>
    </row>
    <row r="20" spans="1:24" ht="15.75">
      <c r="A20" s="61" t="str">
        <f t="shared" si="0"/>
        <v>Expat Romania BET UCITS ETF</v>
      </c>
      <c r="B20" s="61" t="str">
        <f t="shared" si="1"/>
        <v>05-1636</v>
      </c>
      <c r="C20" s="61">
        <f t="shared" si="2"/>
        <v>43646</v>
      </c>
      <c r="D20" s="56">
        <v>9</v>
      </c>
      <c r="E20" s="56" t="s">
        <v>1507</v>
      </c>
      <c r="F20" s="56" t="s">
        <v>1508</v>
      </c>
      <c r="G20" s="57" t="s">
        <v>263</v>
      </c>
      <c r="H20" s="57" t="s">
        <v>644</v>
      </c>
      <c r="I20" s="57" t="s">
        <v>776</v>
      </c>
      <c r="J20" s="57" t="s">
        <v>1495</v>
      </c>
      <c r="K20" s="57" t="s">
        <v>1509</v>
      </c>
      <c r="L20" s="57" t="s">
        <v>1497</v>
      </c>
      <c r="M20" s="57" t="s">
        <v>1497</v>
      </c>
      <c r="N20" s="300">
        <v>3500</v>
      </c>
      <c r="O20" s="58" t="s">
        <v>1229</v>
      </c>
      <c r="P20" s="300">
        <v>11.1</v>
      </c>
      <c r="Q20" s="300">
        <v>0</v>
      </c>
      <c r="R20" s="294">
        <v>0.413119</v>
      </c>
      <c r="S20" s="46" t="s">
        <v>1497</v>
      </c>
      <c r="T20" s="307">
        <v>16049.67</v>
      </c>
      <c r="U20" s="307">
        <v>16050</v>
      </c>
      <c r="V20" s="308">
        <f>U20/'1-SB'!C$47</f>
        <v>0.028973995613282906</v>
      </c>
      <c r="W20" s="597">
        <v>1.160809026978996E-05</v>
      </c>
      <c r="X20" s="60" t="s">
        <v>763</v>
      </c>
    </row>
    <row r="21" spans="1:24" ht="15.75">
      <c r="A21" s="61" t="str">
        <f t="shared" si="0"/>
        <v>Expat Romania BET UCITS ETF</v>
      </c>
      <c r="B21" s="61" t="str">
        <f t="shared" si="1"/>
        <v>05-1636</v>
      </c>
      <c r="C21" s="61">
        <f t="shared" si="2"/>
        <v>43646</v>
      </c>
      <c r="D21" s="56">
        <v>10</v>
      </c>
      <c r="E21" s="56" t="s">
        <v>1493</v>
      </c>
      <c r="F21" s="56" t="s">
        <v>1494</v>
      </c>
      <c r="G21" s="57" t="s">
        <v>263</v>
      </c>
      <c r="H21" s="57" t="s">
        <v>644</v>
      </c>
      <c r="I21" s="57" t="s">
        <v>776</v>
      </c>
      <c r="J21" s="57" t="s">
        <v>1495</v>
      </c>
      <c r="K21" s="57" t="s">
        <v>1496</v>
      </c>
      <c r="L21" s="57" t="s">
        <v>1497</v>
      </c>
      <c r="M21" s="57" t="s">
        <v>1497</v>
      </c>
      <c r="N21" s="300">
        <v>1200</v>
      </c>
      <c r="O21" s="58" t="s">
        <v>1229</v>
      </c>
      <c r="P21" s="300">
        <v>21</v>
      </c>
      <c r="Q21" s="300">
        <v>0</v>
      </c>
      <c r="R21" s="294">
        <v>0.413119</v>
      </c>
      <c r="S21" s="46" t="s">
        <v>1497</v>
      </c>
      <c r="T21" s="307">
        <v>10410.6</v>
      </c>
      <c r="U21" s="307">
        <v>10411</v>
      </c>
      <c r="V21" s="308">
        <f>U21/'1-SB'!C$47</f>
        <v>0.018794284631145693</v>
      </c>
      <c r="W21" s="597">
        <v>1.63703760474551E-05</v>
      </c>
      <c r="X21" s="60" t="s">
        <v>763</v>
      </c>
    </row>
    <row r="22" spans="1:24" ht="15.75">
      <c r="A22" s="61" t="str">
        <f t="shared" si="0"/>
        <v>Expat Romania BET UCITS ETF</v>
      </c>
      <c r="B22" s="61" t="str">
        <f t="shared" si="1"/>
        <v>05-1636</v>
      </c>
      <c r="C22" s="61">
        <f t="shared" si="2"/>
        <v>43646</v>
      </c>
      <c r="D22" s="56">
        <v>11</v>
      </c>
      <c r="E22" s="56" t="s">
        <v>1510</v>
      </c>
      <c r="F22" s="56" t="s">
        <v>1511</v>
      </c>
      <c r="G22" s="57" t="s">
        <v>263</v>
      </c>
      <c r="H22" s="57" t="s">
        <v>644</v>
      </c>
      <c r="I22" s="57" t="s">
        <v>776</v>
      </c>
      <c r="J22" s="57" t="s">
        <v>1495</v>
      </c>
      <c r="K22" s="57" t="s">
        <v>1512</v>
      </c>
      <c r="L22" s="57" t="s">
        <v>1497</v>
      </c>
      <c r="M22" s="57" t="s">
        <v>1497</v>
      </c>
      <c r="N22" s="300">
        <v>700</v>
      </c>
      <c r="O22" s="58" t="s">
        <v>1229</v>
      </c>
      <c r="P22" s="300">
        <v>32.5</v>
      </c>
      <c r="Q22" s="300">
        <v>0</v>
      </c>
      <c r="R22" s="294">
        <v>0.413119</v>
      </c>
      <c r="S22" s="46" t="s">
        <v>1497</v>
      </c>
      <c r="T22" s="307">
        <v>9398.46</v>
      </c>
      <c r="U22" s="307">
        <v>9398</v>
      </c>
      <c r="V22" s="308">
        <f>U22/'1-SB'!C$47</f>
        <v>0.016965583225771512</v>
      </c>
      <c r="W22" s="597">
        <v>3.483973720883934E-05</v>
      </c>
      <c r="X22" s="60" t="s">
        <v>763</v>
      </c>
    </row>
    <row r="23" spans="1:24" ht="15.75">
      <c r="A23" s="61" t="str">
        <f t="shared" si="0"/>
        <v>Expat Romania BET UCITS ETF</v>
      </c>
      <c r="B23" s="61" t="str">
        <f t="shared" si="1"/>
        <v>05-1636</v>
      </c>
      <c r="C23" s="61">
        <f t="shared" si="2"/>
        <v>43646</v>
      </c>
      <c r="D23" s="56">
        <v>12</v>
      </c>
      <c r="E23" s="56" t="s">
        <v>1513</v>
      </c>
      <c r="F23" s="56" t="s">
        <v>1514</v>
      </c>
      <c r="G23" s="57" t="s">
        <v>263</v>
      </c>
      <c r="H23" s="57" t="s">
        <v>644</v>
      </c>
      <c r="I23" s="57" t="s">
        <v>776</v>
      </c>
      <c r="J23" s="57" t="s">
        <v>1495</v>
      </c>
      <c r="K23" s="57" t="s">
        <v>1515</v>
      </c>
      <c r="L23" s="57" t="s">
        <v>1497</v>
      </c>
      <c r="M23" s="57" t="s">
        <v>1497</v>
      </c>
      <c r="N23" s="300">
        <v>320</v>
      </c>
      <c r="O23" s="58" t="s">
        <v>1229</v>
      </c>
      <c r="P23" s="300">
        <v>79.8</v>
      </c>
      <c r="Q23" s="300">
        <v>0</v>
      </c>
      <c r="R23" s="294">
        <v>0.413119</v>
      </c>
      <c r="S23" s="46" t="s">
        <v>1497</v>
      </c>
      <c r="T23" s="307">
        <v>10549.41</v>
      </c>
      <c r="U23" s="307">
        <v>10549</v>
      </c>
      <c r="V23" s="308">
        <f>U23/'1-SB'!C$47</f>
        <v>0.019043406836418777</v>
      </c>
      <c r="W23" s="597">
        <v>3.696205198527802E-05</v>
      </c>
      <c r="X23" s="60" t="s">
        <v>763</v>
      </c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8"/>
      <c r="W24" s="59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8"/>
      <c r="W25" s="59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8"/>
      <c r="W26" s="59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8"/>
      <c r="W27" s="59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8"/>
      <c r="W28" s="59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8"/>
      <c r="W29" s="59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8"/>
      <c r="W30" s="59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8"/>
      <c r="W31" s="59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8"/>
      <c r="W32" s="59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8"/>
      <c r="W33" s="59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8"/>
      <c r="W34" s="59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8"/>
      <c r="W35" s="59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8"/>
      <c r="W36" s="59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8"/>
      <c r="W37" s="59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8"/>
      <c r="W38" s="59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8"/>
      <c r="W39" s="59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8"/>
      <c r="W40" s="59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8"/>
      <c r="W41" s="59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8"/>
      <c r="W42" s="59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8"/>
      <c r="W43" s="59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8"/>
      <c r="W44" s="59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8"/>
      <c r="W45" s="59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8"/>
      <c r="W46" s="59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8"/>
      <c r="W47" s="59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8"/>
      <c r="W48" s="59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8"/>
      <c r="W49" s="59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8"/>
      <c r="W50" s="59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8"/>
      <c r="W51" s="59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8"/>
      <c r="W52" s="59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8"/>
      <c r="W53" s="59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8"/>
      <c r="W54" s="59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8"/>
      <c r="W55" s="59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8"/>
      <c r="W56" s="59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8"/>
      <c r="W57" s="59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8"/>
      <c r="W58" s="59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8"/>
      <c r="W59" s="59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8"/>
      <c r="W60" s="59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8"/>
      <c r="W61" s="59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8"/>
      <c r="W62" s="59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8"/>
      <c r="W63" s="59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8"/>
      <c r="W64" s="59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8"/>
      <c r="W65" s="59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8"/>
      <c r="W66" s="59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8"/>
      <c r="W67" s="59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8"/>
      <c r="W68" s="59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8"/>
      <c r="W69" s="59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8"/>
      <c r="W70" s="59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8"/>
      <c r="W71" s="59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8"/>
      <c r="W72" s="59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8"/>
      <c r="W73" s="59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8"/>
      <c r="W74" s="59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8"/>
      <c r="W75" s="59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8"/>
      <c r="W76" s="59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8"/>
      <c r="W77" s="59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8"/>
      <c r="W78" s="59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8"/>
      <c r="W79" s="59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8"/>
      <c r="W80" s="59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8"/>
      <c r="W81" s="59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8"/>
      <c r="W82" s="59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8"/>
      <c r="W83" s="59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8"/>
      <c r="W84" s="59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8"/>
      <c r="W85" s="59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8"/>
      <c r="W86" s="59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8"/>
      <c r="W87" s="59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8"/>
      <c r="W88" s="59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8"/>
      <c r="W89" s="59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8"/>
      <c r="W90" s="59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8"/>
      <c r="W91" s="59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8"/>
      <c r="W92" s="59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8"/>
      <c r="W93" s="59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8"/>
      <c r="W94" s="59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8"/>
      <c r="W95" s="59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8"/>
      <c r="W96" s="59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8"/>
      <c r="W97" s="59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8"/>
      <c r="W98" s="59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8"/>
      <c r="W99" s="59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8"/>
      <c r="W100" s="59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8"/>
      <c r="W101" s="59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8"/>
      <c r="W102" s="59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8"/>
      <c r="W103" s="59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8"/>
      <c r="W104" s="59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8"/>
      <c r="W105" s="59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8"/>
      <c r="W106" s="59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8"/>
      <c r="W107" s="59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8"/>
      <c r="W108" s="59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8"/>
      <c r="W109" s="59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8"/>
      <c r="W110" s="59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8"/>
      <c r="W111" s="59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8"/>
      <c r="W112" s="59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8"/>
      <c r="W113" s="59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8"/>
      <c r="W114" s="59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8"/>
      <c r="W115" s="59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8"/>
      <c r="W116" s="59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8"/>
      <c r="W117" s="59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8"/>
      <c r="W118" s="59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8"/>
      <c r="W119" s="59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8"/>
      <c r="W120" s="59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8"/>
      <c r="W121" s="59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8"/>
      <c r="W122" s="59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8"/>
      <c r="W123" s="59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8"/>
      <c r="W124" s="59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8"/>
      <c r="W125" s="59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8"/>
      <c r="W126" s="59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8"/>
      <c r="W127" s="59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8"/>
      <c r="W128" s="59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8"/>
      <c r="W129" s="59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8"/>
      <c r="W130" s="59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8"/>
      <c r="W131" s="59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8"/>
      <c r="W132" s="59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8"/>
      <c r="W133" s="59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8"/>
      <c r="W134" s="59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8"/>
      <c r="W135" s="59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8"/>
      <c r="W136" s="59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8"/>
      <c r="W137" s="59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8"/>
      <c r="W138" s="59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8"/>
      <c r="W139" s="59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8"/>
      <c r="W140" s="59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8"/>
      <c r="W141" s="59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8"/>
      <c r="W142" s="59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8"/>
      <c r="W143" s="59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8"/>
      <c r="W144" s="59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8"/>
      <c r="W145" s="59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8"/>
      <c r="W146" s="59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8"/>
      <c r="W147" s="59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8"/>
      <c r="W148" s="59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8"/>
      <c r="W149" s="59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8"/>
      <c r="W150" s="59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8"/>
      <c r="W151" s="59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8"/>
      <c r="W152" s="59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8"/>
      <c r="W153" s="59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8"/>
      <c r="W154" s="59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8"/>
      <c r="W155" s="59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8"/>
      <c r="W156" s="59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8"/>
      <c r="W157" s="59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8"/>
      <c r="W158" s="59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8"/>
      <c r="W159" s="59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8"/>
      <c r="W160" s="59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8"/>
      <c r="W161" s="59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8"/>
      <c r="W162" s="59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8"/>
      <c r="W163" s="59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8"/>
      <c r="W164" s="59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8"/>
      <c r="W165" s="59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8"/>
      <c r="W166" s="59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8"/>
      <c r="W167" s="59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8"/>
      <c r="W168" s="59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8"/>
      <c r="W169" s="59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8"/>
      <c r="W170" s="59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8"/>
      <c r="W171" s="59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8"/>
      <c r="W172" s="59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8"/>
      <c r="W173" s="59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8"/>
      <c r="W174" s="59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8"/>
      <c r="W175" s="59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8"/>
      <c r="W176" s="59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8"/>
      <c r="W177" s="59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8"/>
      <c r="W178" s="59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8"/>
      <c r="W179" s="59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8"/>
      <c r="W180" s="59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8"/>
      <c r="W181" s="59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8"/>
      <c r="W182" s="59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8"/>
      <c r="W183" s="59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8"/>
      <c r="W184" s="59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8"/>
      <c r="W185" s="59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8"/>
      <c r="W186" s="59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8"/>
      <c r="W187" s="59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8"/>
      <c r="W188" s="59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8"/>
      <c r="W189" s="59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8"/>
      <c r="W190" s="59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8"/>
      <c r="W191" s="59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8"/>
      <c r="W192" s="59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8"/>
      <c r="W193" s="59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8"/>
      <c r="W194" s="59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8"/>
      <c r="W195" s="59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8"/>
      <c r="W196" s="59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8"/>
      <c r="W197" s="59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8"/>
      <c r="W198" s="59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8"/>
      <c r="W199" s="59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8"/>
      <c r="W200" s="59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8"/>
      <c r="W201" s="59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8"/>
      <c r="W202" s="59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8"/>
      <c r="W203" s="59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8"/>
      <c r="W204" s="59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8"/>
      <c r="W205" s="59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8"/>
      <c r="W206" s="59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8"/>
      <c r="W207" s="59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8"/>
      <c r="W208" s="59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8"/>
      <c r="W209" s="59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8"/>
      <c r="W210" s="59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8"/>
      <c r="W211" s="597"/>
      <c r="X211" s="60"/>
    </row>
    <row r="212" spans="4:24" ht="15.75">
      <c r="D212" s="626"/>
      <c r="E212" s="626" t="s">
        <v>1474</v>
      </c>
      <c r="F212" s="626"/>
      <c r="G212" s="640"/>
      <c r="H212" s="640"/>
      <c r="I212" s="640"/>
      <c r="J212" s="640"/>
      <c r="K212" s="640"/>
      <c r="L212" s="640"/>
      <c r="M212" s="640"/>
      <c r="N212" s="641"/>
      <c r="O212" s="642"/>
      <c r="P212" s="641"/>
      <c r="Q212" s="641"/>
      <c r="R212" s="643"/>
      <c r="S212" s="644"/>
      <c r="T212" s="634" t="s">
        <v>1476</v>
      </c>
      <c r="U212" s="627">
        <f>SUM(U12:U211)</f>
        <v>538650</v>
      </c>
      <c r="V212" s="639">
        <f>U212/U264</f>
        <v>1</v>
      </c>
      <c r="W212" s="645"/>
      <c r="X212" s="646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8"/>
      <c r="W213" s="59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8"/>
      <c r="W214" s="59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8"/>
      <c r="W215" s="59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8"/>
      <c r="W216" s="59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8"/>
      <c r="W217" s="59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8"/>
      <c r="W218" s="59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8"/>
      <c r="W219" s="59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8"/>
      <c r="W220" s="59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8"/>
      <c r="W221" s="59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8"/>
      <c r="W222" s="59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8"/>
      <c r="W223" s="59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8"/>
      <c r="W224" s="59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8"/>
      <c r="W225" s="59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8"/>
      <c r="W226" s="59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8"/>
      <c r="W227" s="59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8"/>
      <c r="W228" s="59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8"/>
      <c r="W229" s="59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8"/>
      <c r="W230" s="59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8"/>
      <c r="W231" s="59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8"/>
      <c r="W232" s="59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8"/>
      <c r="W233" s="59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8"/>
      <c r="W234" s="59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8"/>
      <c r="W235" s="59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8"/>
      <c r="W236" s="59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8"/>
      <c r="W237" s="59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8"/>
      <c r="W238" s="59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8"/>
      <c r="W239" s="59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8"/>
      <c r="W240" s="59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8"/>
      <c r="W241" s="59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8"/>
      <c r="W242" s="59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8"/>
      <c r="W243" s="59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8"/>
      <c r="W244" s="59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8"/>
      <c r="W245" s="59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8"/>
      <c r="W246" s="59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8"/>
      <c r="W247" s="59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8"/>
      <c r="W248" s="59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8"/>
      <c r="W249" s="59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8"/>
      <c r="W250" s="59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8"/>
      <c r="W251" s="59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8"/>
      <c r="W252" s="59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8"/>
      <c r="W253" s="59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8"/>
      <c r="W254" s="59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8"/>
      <c r="W255" s="59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8"/>
      <c r="W256" s="59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8"/>
      <c r="W257" s="59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8"/>
      <c r="W258" s="59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8"/>
      <c r="W259" s="59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8"/>
      <c r="W260" s="59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8"/>
      <c r="W261" s="59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8"/>
      <c r="W262" s="597"/>
      <c r="X262" s="60"/>
    </row>
    <row r="263" spans="4:24" ht="15.75">
      <c r="D263" s="628"/>
      <c r="E263" s="628"/>
      <c r="F263" s="628"/>
      <c r="G263" s="629"/>
      <c r="H263" s="629"/>
      <c r="I263" s="629"/>
      <c r="J263" s="629"/>
      <c r="K263" s="629"/>
      <c r="L263" s="629"/>
      <c r="M263" s="629"/>
      <c r="N263" s="630"/>
      <c r="O263" s="631"/>
      <c r="P263" s="630"/>
      <c r="Q263" s="630"/>
      <c r="R263" s="632"/>
      <c r="S263" s="633"/>
      <c r="T263" s="634" t="s">
        <v>1477</v>
      </c>
      <c r="U263" s="637">
        <f>SUM(U213:U262)</f>
        <v>0</v>
      </c>
      <c r="V263" s="638">
        <f>U263/U264</f>
        <v>0</v>
      </c>
      <c r="W263" s="635"/>
      <c r="X263" s="636"/>
    </row>
    <row r="264" spans="20:22" ht="15.75">
      <c r="T264" s="155" t="s">
        <v>1475</v>
      </c>
      <c r="U264" s="594">
        <f>U212+U263</f>
        <v>538650</v>
      </c>
      <c r="V264" s="638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6"/>
      <c r="P267" s="596"/>
      <c r="Q267" s="596"/>
      <c r="R267" s="596"/>
      <c r="S267" s="596"/>
      <c r="T267" s="596"/>
      <c r="U267" s="596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2019-07-08T08:43:35Z</cp:lastPrinted>
  <dcterms:created xsi:type="dcterms:W3CDTF">2004-03-04T10:58:58Z</dcterms:created>
  <dcterms:modified xsi:type="dcterms:W3CDTF">2019-07-30T13:22:48Z</dcterms:modified>
  <cp:category/>
  <cp:version/>
  <cp:contentType/>
  <cp:contentStatus/>
</cp:coreProperties>
</file>