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<sst xmlns="http://schemas.openxmlformats.org/spreadsheetml/2006/main" count="3273" uniqueCount="1531">
  <si>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</si>
  <si>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</si>
  <si>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</si>
  <si>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</si>
  <si>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</si>
  <si>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</si>
  <si>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</si>
  <si>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</si>
  <si>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</si>
  <si>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</si>
  <si>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</si>
  <si>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</si>
  <si>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</si>
  <si>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</si>
  <si>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</si>
  <si>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</si>
  <si>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</si>
  <si>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</si>
  <si>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</si>
  <si>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</si>
  <si>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</si>
  <si>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</si>
  <si>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</si>
  <si>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</si>
  <si>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</si>
  <si>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</si>
  <si>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</si>
  <si>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</si>
  <si>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</si>
  <si>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</si>
  <si>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</si>
  <si>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</si>
  <si>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</si>
  <si>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</si>
  <si>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</si>
  <si>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</si>
  <si>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</si>
  <si>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</si>
  <si>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</si>
  <si>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</si>
  <si>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</si>
  <si>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</si>
  <si>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</si>
  <si>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</si>
  <si>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</si>
  <si>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</si>
  <si>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</si>
  <si>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</si>
  <si>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</si>
  <si>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</si>
  <si>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</si>
  <si>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</si>
  <si>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</si>
  <si>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</si>
  <si>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</si>
  <si>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</si>
  <si>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</si>
  <si>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</si>
  <si>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</si>
  <si>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</si>
  <si>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</si>
  <si>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</si>
  <si>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</si>
  <si>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</si>
  <si>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</si>
  <si>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</si>
  <si>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</si>
  <si>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</si>
  <si>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</si>
  <si>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</si>
  <si>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</si>
  <si>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</si>
  <si>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</si>
  <si>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</si>
  <si>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</si>
  <si>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</si>
  <si>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</si>
  <si>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</si>
  <si>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</si>
  <si>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</si>
  <si>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</si>
  <si>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</si>
  <si>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</si>
  <si>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</si>
  <si>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</si>
  <si>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</si>
  <si>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</si>
  <si>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</si>
  <si>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</si>
  <si>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</si>
  <si>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</si>
  <si>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</si>
  <si>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</si>
  <si>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</si>
  <si>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</si>
  <si>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</si>
  <si>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</si>
  <si>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</si>
  <si>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</si>
  <si>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</si>
  <si>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</si>
  <si>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</si>
  <si>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</si>
  <si>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</si>
  <si>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</si>
  <si>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</si>
  <si>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</si>
  <si>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</si>
  <si>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</si>
  <si>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</si>
  <si>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</si>
  <si>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</si>
  <si>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</si>
  <si>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</si>
  <si>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</si>
  <si>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</si>
  <si>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</si>
  <si>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</si>
  <si>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</si>
  <si>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</si>
  <si>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</si>
  <si>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</si>
  <si>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</si>
  <si>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</si>
  <si>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</si>
  <si>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</si>
  <si>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</si>
  <si>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</si>
  <si>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</si>
  <si>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</si>
  <si>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</si>
  <si>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</si>
  <si>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</si>
  <si>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</si>
  <si>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</si>
  <si>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</si>
  <si>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</si>
  <si>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</si>
  <si>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</si>
  <si>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</si>
  <si>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</si>
  <si>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</si>
  <si>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</si>
  <si>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</si>
  <si>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</si>
  <si>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</si>
  <si>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</si>
  <si>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</si>
  <si>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</si>
  <si>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</si>
  <si>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</si>
  <si>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</si>
  <si>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</si>
  <si>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</si>
  <si>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</si>
  <si>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</si>
  <si>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</si>
  <si>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</si>
  <si>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</si>
  <si>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</si>
  <si>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</si>
  <si>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</si>
  <si>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</si>
  <si>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</si>
  <si>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</si>
  <si>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</si>
  <si>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</si>
  <si>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</si>
  <si>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</si>
  <si>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</si>
  <si>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</si>
  <si>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</si>
  <si>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</si>
  <si>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</si>
  <si>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</si>
  <si>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</si>
  <si>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</si>
  <si>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</si>
  <si>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</si>
  <si>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</si>
  <si>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</si>
  <si>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</si>
  <si>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</si>
  <si>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</si>
  <si>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</si>
  <si>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</si>
  <si>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</si>
  <si>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</si>
  <si>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</si>
  <si>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</si>
  <si>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</si>
  <si>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</si>
  <si>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</si>
  <si>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</si>
  <si>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</si>
  <si>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</si>
  <si>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</si>
  <si>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</si>
  <si>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</si>
  <si>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</si>
  <si>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</si>
  <si>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</si>
  <si>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</si>
  <si>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</si>
  <si>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</si>
  <si>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</si>
  <si>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</si>
  <si>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</si>
  <si>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</si>
  <si>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</si>
  <si>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</si>
  <si>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</si>
  <si>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</si>
  <si>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</si>
  <si>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</si>
  <si>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</si>
  <si>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</si>
  <si>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</si>
  <si>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</si>
  <si>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</si>
  <si>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</si>
  <si>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</si>
  <si>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</si>
  <si>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</si>
  <si>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</si>
  <si>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</si>
  <si>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</si>
  <si>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</si>
  <si>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</si>
  <si>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</si>
  <si>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</si>
  <si>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</si>
  <si>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</si>
  <si>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</si>
  <si>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</si>
  <si>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</si>
  <si>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</si>
  <si>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</si>
  <si>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</si>
  <si>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</si>
  <si>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</si>
  <si>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</si>
  <si>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</si>
  <si>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</si>
  <si>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</si>
  <si>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</si>
  <si>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</si>
  <si>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</si>
  <si>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</si>
  <si>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</si>
  <si>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</si>
  <si>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</si>
  <si>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</si>
  <si>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</si>
  <si>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</si>
  <si>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</si>
  <si>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</si>
  <si>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</si>
  <si>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</si>
  <si>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</si>
  <si>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</si>
  <si>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</si>
  <si>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</si>
  <si>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</si>
  <si>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</si>
  <si>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</si>
  <si>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</si>
  <si>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</si>
  <si>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</si>
  <si>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</si>
  <si>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</si>
  <si>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</si>
  <si>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</si>
  <si>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</si>
  <si>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</si>
  <si>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</si>
  <si>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</si>
  <si>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</si>
  <si>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</si>
  <si>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</si>
  <si>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</si>
  <si>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</si>
  <si>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</si>
  <si>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</si>
  <si>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</si>
  <si>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</si>
  <si>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</si>
  <si>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</si>
  <si>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</si>
  <si>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</si>
  <si>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</si>
  <si>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</si>
  <si>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</si>
  <si>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</si>
  <si>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</si>
  <si>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</si>
  <si>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</si>
  <si>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</si>
  <si>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</si>
  <si>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</si>
  <si>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</si>
  <si>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</si>
  <si>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</si>
  <si>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</si>
  <si>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</si>
  <si>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</si>
  <si>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</si>
  <si>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</si>
  <si>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</si>
  <si>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</si>
  <si>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</si>
  <si>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</si>
  <si>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</si>
  <si>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</si>
  <si>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</si>
  <si>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</si>
  <si>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</si>
  <si>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</si>
  <si>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</si>
  <si>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</si>
  <si>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</si>
  <si>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</si>
  <si>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</si>
  <si>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</si>
  <si>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</si>
  <si>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</si>
  <si>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</si>
  <si>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</si>
  <si>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</si>
  <si>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</si>
  <si>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</si>
  <si>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</si>
  <si>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</si>
  <si>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</si>
  <si>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</si>
  <si>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</si>
  <si>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</si>
  <si>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</si>
  <si>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</si>
  <si>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</si>
  <si>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</si>
  <si>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</si>
  <si>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</si>
  <si>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</si>
  <si>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</si>
  <si>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</si>
  <si>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</si>
  <si>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</si>
  <si>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</si>
  <si>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</si>
  <si>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</si>
  <si>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</si>
  <si>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</si>
  <si>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</si>
  <si>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</si>
  <si>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</si>
  <si>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</si>
  <si>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</si>
  <si>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</si>
  <si>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</si>
  <si>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</si>
  <si>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</si>
  <si>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</si>
  <si>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</si>
  <si>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</si>
  <si>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</si>
  <si>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</si>
  <si>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</si>
  <si>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</si>
  <si>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</si>
  <si>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</si>
  <si>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</si>
  <si>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</si>
  <si>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</si>
  <si>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</si>
  <si>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</si>
  <si>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</si>
  <si>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</si>
  <si>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</si>
  <si>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</si>
  <si>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</si>
  <si>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</si>
  <si>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</si>
  <si>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</si>
  <si>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</si>
  <si>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</si>
  <si>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</si>
  <si>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</si>
  <si>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</si>
  <si>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</si>
  <si>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</si>
  <si>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</si>
  <si>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</si>
  <si>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</si>
  <si>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</si>
  <si>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</si>
  <si>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</si>
  <si>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</si>
  <si>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</si>
  <si>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</si>
  <si>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</si>
  <si>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</si>
  <si>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</si>
  <si>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</si>
  <si>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</si>
  <si>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</si>
  <si>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</si>
  <si>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</si>
  <si>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</si>
  <si>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</si>
  <si>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</si>
  <si>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</si>
  <si>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</si>
  <si>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</si>
  <si>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</si>
  <si>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</si>
  <si>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</si>
  <si>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</si>
  <si>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</si>
  <si>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</si>
  <si>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</si>
  <si>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</si>
  <si>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</si>
  <si>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</si>
  <si>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</si>
  <si>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</si>
  <si>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</si>
  <si>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</si>
  <si>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</si>
  <si>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</si>
  <si>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</si>
  <si>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</si>
  <si>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</si>
  <si>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</si>
  <si>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</si>
  <si>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</si>
  <si>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</si>
  <si>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</si>
  <si>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</si>
  <si>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</si>
  <si>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</si>
  <si>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</si>
  <si>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</si>
  <si>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</si>
  <si>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</si>
  <si>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</si>
  <si>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</si>
  <si>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</si>
  <si>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</si>
  <si>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</si>
  <si>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</si>
  <si>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</si>
  <si>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</si>
  <si>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</si>
  <si>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</si>
  <si>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</si>
  <si>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</si>
  <si>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</si>
  <si>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</si>
  <si>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</si>
  <si>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</si>
  <si>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</si>
  <si>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</si>
  <si>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</si>
  <si>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</si>
  <si>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</si>
  <si>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</si>
  <si>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</si>
  <si>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</si>
  <si>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</si>
  <si>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</si>
  <si>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</si>
  <si>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</si>
  <si>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</si>
  <si>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</si>
  <si>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</si>
  <si>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</si>
  <si>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</si>
  <si>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</si>
  <si>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</si>
  <si>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</si>
  <si>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</si>
  <si>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</si>
  <si>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</si>
  <si>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</si>
  <si>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</si>
  <si>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</si>
  <si>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</si>
  <si>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</si>
  <si>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</si>
  <si>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</si>
  <si>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</si>
  <si>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</si>
  <si>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</si>
  <si>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</si>
  <si>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</si>
  <si>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</si>
  <si>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</si>
  <si>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</si>
  <si>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</si>
  <si>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</si>
  <si>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</si>
  <si>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</si>
  <si>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</si>
  <si>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</si>
  <si>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</si>
  <si>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</si>
  <si>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</si>
  <si>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</si>
  <si>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</si>
  <si>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</si>
  <si>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</si>
  <si>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</si>
  <si>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</si>
  <si>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</si>
  <si>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</si>
  <si>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</si>
  <si>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</si>
  <si>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</si>
  <si>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</si>
  <si>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</si>
  <si>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</si>
  <si>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</si>
  <si>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</si>
  <si>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</si>
  <si>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</si>
  <si>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</si>
  <si>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</si>
  <si>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</si>
  <si>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</si>
  <si>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</si>
  <si>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</si>
  <si>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</si>
  <si>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</si>
  <si>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</si>
  <si>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</si>
  <si>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</si>
  <si>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</si>
  <si>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</si>
  <si>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</si>
  <si>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</si>
  <si>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</si>
  <si>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</si>
  <si>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</si>
  <si>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</si>
  <si>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</si>
  <si>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</si>
  <si>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</si>
  <si>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</si>
  <si>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</si>
  <si>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</si>
  <si>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</si>
  <si>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</si>
  <si>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</si>
  <si>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</si>
  <si>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</si>
  <si>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</si>
  <si>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</si>
  <si>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</si>
  <si>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</si>
  <si>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</si>
  <si>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</si>
  <si>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</si>
  <si>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</si>
  <si>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</si>
  <si>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</si>
  <si>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</si>
  <si>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</si>
  <si>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</si>
  <si>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</si>
  <si>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</si>
  <si>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</si>
  <si>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</si>
  <si>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</si>
  <si>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</si>
  <si>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</si>
  <si>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</si>
  <si>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</si>
  <si>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</si>
  <si>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</si>
  <si>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</si>
  <si>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</si>
  <si>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</si>
  <si>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</si>
  <si>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</si>
  <si>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</si>
  <si>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</si>
  <si>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</si>
  <si>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</si>
  <si>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</si>
  <si>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</si>
  <si>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</si>
  <si>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</si>
  <si>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</si>
  <si>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</si>
  <si>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</si>
  <si>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</si>
  <si>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</si>
  <si>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</si>
  <si>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</si>
  <si>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</si>
  <si>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</si>
  <si>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</si>
  <si>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</si>
  <si>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</si>
  <si>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</si>
  <si>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</si>
  <si>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</si>
  <si>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</si>
  <si>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</si>
  <si>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</si>
  <si>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</si>
  <si>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</si>
  <si>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</si>
  <si>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</si>
  <si>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</si>
  <si>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</si>
  <si>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</si>
  <si>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</si>
  <si>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</si>
  <si>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</si>
  <si>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</si>
  <si>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</si>
  <si>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</si>
  <si>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</si>
  <si>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</si>
  <si>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</si>
  <si>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</si>
  <si>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</si>
  <si>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</si>
  <si>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</si>
  <si>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</si>
  <si>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</si>
  <si>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</si>
  <si>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</si>
  <si>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</si>
  <si>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</si>
  <si>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</si>
  <si>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</si>
  <si>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</si>
  <si>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</si>
  <si>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</si>
  <si>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</si>
  <si>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</si>
  <si>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</si>
  <si>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</si>
  <si>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</si>
  <si>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</si>
  <si>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</si>
  <si>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</si>
  <si>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</si>
  <si>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</si>
  <si>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</si>
  <si>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</si>
  <si>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</si>
  <si>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</si>
  <si>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</si>
  <si>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</si>
  <si>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</si>
  <si>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</si>
  <si>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</si>
  <si>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</si>
  <si>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</si>
  <si>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</si>
  <si>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</si>
  <si>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</si>
  <si>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</si>
  <si>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</si>
  <si>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</si>
  <si>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</si>
  <si>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</si>
  <si>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</si>
  <si>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</si>
  <si>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</si>
  <si>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</si>
  <si>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</si>
  <si>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</si>
  <si>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</si>
  <si>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</si>
  <si>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</si>
  <si>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</si>
  <si>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</si>
  <si>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</si>
  <si>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</si>
  <si>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</si>
  <si>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</si>
  <si>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</si>
  <si>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</si>
  <si>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</si>
  <si>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</si>
  <si>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</si>
  <si>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</si>
  <si>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</si>
  <si>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</si>
  <si>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</si>
  <si>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</si>
  <si>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</si>
  <si>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</si>
  <si>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</si>
  <si>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</si>
  <si>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</si>
  <si>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</si>
  <si>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</si>
  <si>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</si>
  <si>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</si>
  <si>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</si>
  <si>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</si>
  <si>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</si>
  <si>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</si>
  <si>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</si>
  <si>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</si>
  <si>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</si>
  <si>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</si>
  <si>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</si>
  <si>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</si>
  <si>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</si>
  <si>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</si>
  <si>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</si>
  <si>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</si>
  <si>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</si>
  <si>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</si>
  <si>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</si>
  <si>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</si>
  <si>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</si>
  <si>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</si>
  <si>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</si>
  <si>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</si>
  <si>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</si>
  <si>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</si>
  <si>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</si>
  <si>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</si>
  <si>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</si>
  <si>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</si>
  <si>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</si>
  <si>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</si>
  <si>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</si>
  <si>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</si>
  <si>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</si>
  <si>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</si>
  <si>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</si>
  <si>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</si>
  <si>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</si>
  <si>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</si>
  <si>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</si>
  <si>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</si>
  <si>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</si>
  <si>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</si>
  <si>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</si>
  <si>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</si>
  <si>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</si>
  <si>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</si>
  <si>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</si>
  <si>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</si>
  <si>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</si>
  <si>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</si>
  <si>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</si>
  <si>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</si>
  <si>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</si>
  <si>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</si>
  <si>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</si>
  <si>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</si>
  <si>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</si>
  <si>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</si>
  <si>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</si>
  <si>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</si>
  <si>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</si>
  <si>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</si>
  <si>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</si>
  <si>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</si>
  <si>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</si>
  <si>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</si>
  <si>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</si>
  <si>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</si>
  <si>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</si>
  <si>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</si>
  <si>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</si>
  <si>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</si>
  <si>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</si>
  <si>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</si>
  <si>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</si>
  <si>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</si>
  <si>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</si>
  <si>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</si>
  <si>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</si>
  <si>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</si>
  <si>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</si>
  <si>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</si>
  <si>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</si>
  <si>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</si>
  <si>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</si>
  <si>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</si>
  <si>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</si>
  <si>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</si>
  <si>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</si>
  <si>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</si>
  <si>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</si>
  <si>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</si>
  <si>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</si>
  <si>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</si>
  <si>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</si>
  <si>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</si>
  <si>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</si>
  <si>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</si>
  <si>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</si>
  <si>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</si>
  <si>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</si>
  <si>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</si>
  <si>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</si>
  <si>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</si>
  <si>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</si>
  <si>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</si>
  <si>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</si>
  <si>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</si>
  <si>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</si>
  <si>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</si>
  <si>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</si>
  <si>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</si>
  <si>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</si>
  <si>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</si>
  <si>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</si>
  <si>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</si>
  <si>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</si>
  <si>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</si>
  <si>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</si>
  <si>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</si>
  <si>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</si>
  <si>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</si>
  <si>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</si>
  <si>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</si>
  <si>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</si>
  <si>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</si>
  <si>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</si>
  <si>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</si>
  <si>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</si>
  <si>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</si>
  <si>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</si>
  <si>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</si>
  <si>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</si>
  <si>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</si>
  <si>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</si>
  <si>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</si>
  <si>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</si>
  <si>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</si>
  <si>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</si>
  <si>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</si>
  <si>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</si>
  <si>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</si>
  <si>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</si>
  <si>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</si>
  <si>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</si>
  <si>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</si>
  <si>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</si>
  <si>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</si>
  <si>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</si>
  <si>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</si>
  <si>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</si>
  <si>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</si>
  <si>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</si>
  <si>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</si>
  <si>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</si>
  <si>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</si>
  <si>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</si>
  <si>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</si>
  <si>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</si>
  <si>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</si>
  <si>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</si>
  <si>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</si>
  <si>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</si>
  <si>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</si>
  <si>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</si>
  <si>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</si>
  <si>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</si>
  <si>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</si>
  <si>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</si>
  <si>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</si>
  <si>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</si>
  <si>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</si>
  <si>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</si>
  <si>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</si>
  <si>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</si>
  <si>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</si>
  <si>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</si>
  <si>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</si>
  <si>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</si>
  <si>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</si>
  <si>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</si>
  <si>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</si>
  <si>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</si>
  <si>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</si>
  <si>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</si>
  <si>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</si>
  <si>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</si>
  <si>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</si>
  <si>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</si>
  <si>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</si>
  <si>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</si>
  <si>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</si>
  <si>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</si>
  <si>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</si>
  <si>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</si>
  <si>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</si>
  <si>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</si>
  <si>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</si>
  <si>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</si>
  <si>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</si>
  <si>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</si>
  <si>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</si>
  <si>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</si>
  <si>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</si>
  <si>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</si>
  <si>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</si>
  <si>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</si>
  <si>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</si>
  <si>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</si>
  <si>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</si>
  <si>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</si>
  <si>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</si>
  <si>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</si>
  <si>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</si>
  <si>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</si>
  <si>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</si>
  <si>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</si>
  <si>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</si>
  <si>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</si>
  <si>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</si>
  <si>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</si>
  <si>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</si>
  <si>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</si>
  <si>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</si>
  <si>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</si>
  <si>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</si>
  <si>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</si>
  <si>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</si>
  <si>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</si>
  <si>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</si>
  <si>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</si>
  <si>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</si>
  <si>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</si>
  <si>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</si>
  <si>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</si>
  <si>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</si>
  <si>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</si>
  <si>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</si>
  <si>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</si>
  <si>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</si>
  <si>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</si>
  <si>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</si>
  <si>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</si>
  <si>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</si>
  <si>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</si>
  <si>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</si>
  <si>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</si>
  <si>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</si>
  <si>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</si>
  <si>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</si>
  <si>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</si>
  <si>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</si>
  <si>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</si>
  <si>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</si>
  <si>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</si>
  <si>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</si>
  <si>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</si>
  <si>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</si>
  <si>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</si>
  <si>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</si>
  <si>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</si>
  <si>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</si>
  <si>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</si>
  <si>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</si>
  <si>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</si>
  <si>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</si>
  <si>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</si>
  <si>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</si>
  <si>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</si>
  <si>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</si>
  <si>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</si>
  <si>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</si>
  <si>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</si>
  <si>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</si>
  <si>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</si>
  <si>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</si>
  <si>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</si>
  <si>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</si>
  <si>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</si>
  <si>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</si>
  <si>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</si>
  <si>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</si>
  <si>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</si>
  <si>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</si>
  <si>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</si>
  <si>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</si>
  <si>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</si>
  <si>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</si>
  <si>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</si>
  <si>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</si>
  <si>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</si>
  <si>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</si>
  <si>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</si>
  <si>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</si>
  <si>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</si>
  <si>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</si>
  <si>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</si>
  <si>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</si>
  <si>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</si>
  <si>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</si>
  <si>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</si>
  <si>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</si>
  <si>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</si>
  <si>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</si>
  <si>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</si>
  <si>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</si>
  <si>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</si>
  <si>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</si>
  <si>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</si>
  <si>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</si>
  <si>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</si>
  <si>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</si>
  <si>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</si>
  <si>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</si>
  <si>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</si>
  <si>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</si>
  <si>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</si>
  <si>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</si>
  <si>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</si>
  <si>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</si>
  <si>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</si>
  <si>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</si>
  <si>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</si>
  <si>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</si>
  <si>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</si>
  <si>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</si>
  <si>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</si>
  <si>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</si>
  <si>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</si>
  <si>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</si>
  <si>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</si>
  <si>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</si>
  <si>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</si>
  <si>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</si>
  <si>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</si>
  <si>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</si>
  <si>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</si>
  <si>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</si>
  <si>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</si>
  <si>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</si>
  <si>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</si>
  <si>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</si>
  <si>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</si>
  <si>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</si>
  <si>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</si>
  <si>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</si>
  <si>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</si>
  <si>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</si>
  <si>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</si>
  <si>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</si>
  <si>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</si>
  <si>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</si>
  <si>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</si>
  <si>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</si>
  <si>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</si>
  <si>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</si>
  <si>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</si>
  <si>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</si>
  <si>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</si>
  <si>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</si>
  <si>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</si>
  <si>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</si>
  <si>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</si>
  <si>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</si>
  <si>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</si>
  <si>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</si>
  <si>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</si>
  <si>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</si>
  <si>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</si>
  <si>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</si>
  <si>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</si>
  <si>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</si>
  <si>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</si>
  <si>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</si>
  <si>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</si>
  <si>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</si>
  <si>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</si>
  <si>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</si>
  <si>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</si>
  <si>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</si>
  <si>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</si>
  <si>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</si>
  <si>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</si>
  <si>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</si>
  <si>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</si>
  <si>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</si>
  <si>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</si>
  <si>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</si>
  <si>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</si>
  <si>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</si>
  <si>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</si>
  <si>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</si>
  <si>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</si>
  <si>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</si>
  <si>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</si>
  <si>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</si>
  <si>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</si>
  <si>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</si>
  <si>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</si>
  <si>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</si>
  <si>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</si>
  <si>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</si>
  <si>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</si>
  <si>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</si>
  <si>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</si>
  <si>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</si>
  <si>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</si>
  <si>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</si>
  <si>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</si>
  <si>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</si>
  <si>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</si>
  <si>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</si>
  <si>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</si>
  <si>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</si>
  <si>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</si>
  <si>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</si>
  <si>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</si>
  <si>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</si>
  <si>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</si>
  <si>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</si>
  <si>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</si>
  <si>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</si>
  <si>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</si>
  <si>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</si>
  <si>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</si>
  <si>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</si>
  <si>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</si>
  <si>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</si>
  <si>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</si>
  <si>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</si>
  <si>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</si>
  <si>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</si>
  <si>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</si>
  <si>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</si>
  <si>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</si>
  <si>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</si>
  <si>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</si>
  <si>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</si>
  <si>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</si>
  <si>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</si>
  <si>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</si>
  <si>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</si>
  <si>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</si>
  <si>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</si>
  <si>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</si>
  <si>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</si>
  <si>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</si>
  <si>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</si>
  <si>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</si>
  <si>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</si>
  <si>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</si>
  <si>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</si>
  <si>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</si>
  <si>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</si>
  <si>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</si>
  <si>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</si>
  <si>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</si>
  <si>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</si>
  <si>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</si>
  <si>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</si>
  <si>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</si>
  <si>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</si>
  <si>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</si>
  <si>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</si>
  <si>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</si>
  <si>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</si>
  <si>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</si>
  <si>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</si>
  <si>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</si>
  <si>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</si>
  <si>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</si>
  <si>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</si>
  <si>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</si>
  <si>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</si>
  <si>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</si>
  <si>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</si>
  <si>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</si>
  <si>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</si>
  <si>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</si>
  <si>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</si>
  <si>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</si>
  <si>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</si>
  <si>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</si>
  <si>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</si>
  <si>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</si>
  <si>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</si>
  <si>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</si>
  <si>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</si>
  <si>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</si>
  <si>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</si>
  <si>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</si>
  <si>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</si>
  <si>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</si>
  <si>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</si>
  <si>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</si>
  <si>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</si>
  <si>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</si>
  <si>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</si>
  <si>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</si>
  <si>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</si>
  <si>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</si>
  <si>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</si>
  <si>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</si>
  <si>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</si>
  <si>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</si>
  <si>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</si>
  <si>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</si>
  <si>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</si>
  <si>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</si>
  <si>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</si>
  <si>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</si>
  <si>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</si>
  <si>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</si>
  <si>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</si>
  <si>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</si>
  <si>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</si>
  <si>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</si>
  <si>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</si>
  <si>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</si>
  <si>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</si>
  <si>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</si>
  <si>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</si>
  <si>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</si>
  <si>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</si>
  <si>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</si>
  <si>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</si>
  <si>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</si>
  <si>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</si>
  <si>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</si>
  <si>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</si>
  <si>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</si>
  <si>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</si>
  <si>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</si>
  <si>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</si>
  <si>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</si>
  <si>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</si>
  <si>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</si>
  <si>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</si>
  <si>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</si>
  <si>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</si>
  <si>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</si>
  <si>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</si>
  <si>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</si>
  <si>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</si>
  <si>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</si>
  <si>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</si>
  <si>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</si>
  <si>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</si>
  <si>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</si>
  <si>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</si>
  <si>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</si>
  <si>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</si>
  <si>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</si>
  <si>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</si>
  <si>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</si>
  <si>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</si>
  <si>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</si>
  <si>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</si>
  <si>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</si>
  <si>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</si>
  <si>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</si>
  <si>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</si>
  <si>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</si>
  <si>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</si>
  <si>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</si>
  <si>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</si>
  <si>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</si>
  <si>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</si>
  <si>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</si>
  <si>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</si>
  <si>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</si>
  <si>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</si>
  <si>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</si>
  <si>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</si>
  <si>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</si>
  <si>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</si>
  <si>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</si>
  <si>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</si>
  <si>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</si>
  <si>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</si>
  <si>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</si>
  <si>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</si>
  <si>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</si>
  <si>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</si>
  <si>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</si>
  <si>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</si>
  <si>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</si>
  <si>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</si>
  <si>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</si>
  <si>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</si>
  <si>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</si>
  <si>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</si>
  <si>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</si>
  <si>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</si>
  <si>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</si>
  <si>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</si>
  <si>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</si>
  <si>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</si>
  <si>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</si>
  <si>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</si>
  <si>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</si>
  <si>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</si>
  <si>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</si>
  <si>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</si>
  <si>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</si>
  <si>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</si>
  <si>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</si>
  <si>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</si>
  <si>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</si>
  <si>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</si>
  <si>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</si>
  <si>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</si>
  <si>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</si>
  <si>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</si>
  <si>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</si>
  <si>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</si>
  <si>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</si>
  <si>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</si>
  <si>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</si>
  <si>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</si>
  <si>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</si>
  <si>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</si>
  <si>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</si>
  <si>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</si>
  <si>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</si>
  <si>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</si>
  <si>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</si>
  <si>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</si>
  <si>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</si>
  <si>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</si>
  <si>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</si>
  <si>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</si>
  <si>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</si>
  <si>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</si>
  <si>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</si>
  <si>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</si>
  <si>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</si>
  <si>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</si>
  <si>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</si>
  <si>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</si>
  <si>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</si>
  <si>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</si>
  <si>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</si>
  <si>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</si>
  <si>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</si>
  <si>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</si>
  <si>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</si>
  <si>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</si>
  <si>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</si>
  <si>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</si>
  <si>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</si>
  <si>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</si>
  <si>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</si>
  <si>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</si>
  <si>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</si>
  <si>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</si>
  <si>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</si>
  <si>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</si>
  <si>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</si>
  <si>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</si>
  <si>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</si>
  <si>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</si>
  <si>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</si>
  <si>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</si>
  <si>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</si>
  <si>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</si>
  <si>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</si>
  <si>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</si>
  <si>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</si>
  <si>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</si>
  <si>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</si>
  <si>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</si>
  <si>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</si>
  <si>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</si>
  <si>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</si>
  <si>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</si>
  <si>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</si>
  <si>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</si>
  <si>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</si>
  <si>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</si>
  <si>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</si>
  <si>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</si>
  <si>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</si>
  <si>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</si>
  <si>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</si>
  <si>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</si>
  <si>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</si>
  <si>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</si>
  <si>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</si>
  <si>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</si>
  <si>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</si>
  <si>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</si>
  <si>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</si>
  <si>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</si>
  <si>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</si>
  <si>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</si>
  <si>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</si>
  <si>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</si>
  <si>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</si>
  <si>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</si>
  <si>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</si>
  <si>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</si>
  <si>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</si>
  <si>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</si>
  <si>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</si>
  <si>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</si>
  <si>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</si>
  <si>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</si>
  <si>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</si>
  <si>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</si>
  <si>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</si>
  <si>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</si>
  <si>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</si>
  <si>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</si>
  <si>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</si>
  <si>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</si>
  <si>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</si>
  <si>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</si>
  <si>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</si>
  <si>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</si>
  <si>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</si>
  <si>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</si>
  <si>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</si>
  <si>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</si>
  <si>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</si>
  <si>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</si>
  <si>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</si>
  <si>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</si>
  <si>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</si>
  <si>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</si>
  <si>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</si>
  <si>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</si>
  <si>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</si>
  <si>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</si>
  <si>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</si>
  <si>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</si>
  <si>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</si>
  <si>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</si>
  <si>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</si>
  <si>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</si>
  <si>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</si>
  <si>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</si>
  <si>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</si>
  <si>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</si>
  <si>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</si>
  <si>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</si>
  <si>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</si>
  <si>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</si>
  <si>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</si>
  <si>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</si>
  <si>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</si>
  <si>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</si>
  <si>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</si>
  <si>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</si>
  <si>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</si>
  <si>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</si>
  <si>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</si>
  <si>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</si>
  <si>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</si>
  <si>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</si>
  <si>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</si>
  <si>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</si>
  <si>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</si>
  <si>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</si>
  <si>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</si>
  <si>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</si>
  <si>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</si>
  <si>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</si>
  <si>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</si>
  <si>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</si>
  <si>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</si>
  <si>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</si>
  <si>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</si>
  <si>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</si>
  <si>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</si>
  <si>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</si>
  <si>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</si>
  <si>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</si>
  <si>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</si>
  <si>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</si>
  <si>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</si>
  <si>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</si>
  <si>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</si>
  <si>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</si>
  <si>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</si>
  <si>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</si>
  <si>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</si>
  <si>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</si>
  <si>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CENTRAL EUROPEAN MEDIA ENT-A</t>
  </si>
  <si>
    <t>BMG200452024</t>
  </si>
  <si>
    <t>Prague Stock Exchange</t>
  </si>
  <si>
    <t>CETV CP</t>
  </si>
  <si>
    <t>--</t>
  </si>
  <si>
    <t>O2 CZECH REPUBLIC AS</t>
  </si>
  <si>
    <t>CZ0009093209</t>
  </si>
  <si>
    <t>TELEC CP</t>
  </si>
  <si>
    <t>PHILIP MORRIS CR AS</t>
  </si>
  <si>
    <t>CS0008418869</t>
  </si>
  <si>
    <t>TABAK CP</t>
  </si>
  <si>
    <t>STOCK SPIRITS GROUP PLC</t>
  </si>
  <si>
    <t>GB00BF5SDZ96</t>
  </si>
  <si>
    <t>STOCK CP</t>
  </si>
  <si>
    <t>AVAST PLC</t>
  </si>
  <si>
    <t>GB00BDD85M81</t>
  </si>
  <si>
    <t>AVST CP</t>
  </si>
  <si>
    <t>MONETA MONEY BANK AS</t>
  </si>
  <si>
    <t>CZ0008040318</t>
  </si>
  <si>
    <t>MONET CP</t>
  </si>
  <si>
    <t>CEZ AS</t>
  </si>
  <si>
    <t>CZ0005112300</t>
  </si>
  <si>
    <t>CEZ CP</t>
  </si>
  <si>
    <t>ERSTE GROUP BANK AG</t>
  </si>
  <si>
    <t>AT0000652011</t>
  </si>
  <si>
    <t>RBAG CP</t>
  </si>
  <si>
    <t>VIENNA INSURANCE GROUP AG</t>
  </si>
  <si>
    <t>AT0000908504</t>
  </si>
  <si>
    <t>VIG CP</t>
  </si>
  <si>
    <t>KOMERCNI BANKA AS</t>
  </si>
  <si>
    <t>CZ0008019106</t>
  </si>
  <si>
    <t>KOMB CP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</si>
  <si>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</si>
  <si>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CEZ AS, Erste Group, Komercni Banka  са нараснали над 20% от активите на борсово търгувания фонд.</t>
  </si>
  <si>
    <t>Намаляване на теглото на емисията в портфейла на фонда.</t>
  </si>
  <si>
    <t>09.05.2019 г.</t>
  </si>
  <si>
    <t>16.05.2019 г.</t>
  </si>
  <si>
    <t>09.11.2019 г.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</si>
</sst>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.00_ ;\-#,##0.00\ 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8" applyNumberFormat="1" applyFont="1" applyAlignment="1" applyProtection="1">
      <alignment horizontal="left" vertical="center"/>
      <protection/>
    </xf>
    <xf numFmtId="189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0" fontId="14" fillId="7" borderId="21" xfId="234" applyNumberFormat="1" applyFont="1" applyFill="1" applyBorder="1" applyAlignment="1" applyProtection="1">
      <alignment/>
      <protection locked="0"/>
    </xf>
    <xf numFmtId="190" fontId="14" fillId="7" borderId="22" xfId="234" applyNumberFormat="1" applyFont="1" applyFill="1" applyBorder="1" applyAlignment="1" applyProtection="1">
      <alignment/>
      <protection locked="0"/>
    </xf>
    <xf numFmtId="190" fontId="14" fillId="7" borderId="23" xfId="234" applyNumberFormat="1" applyFont="1" applyFill="1" applyBorder="1" applyAlignment="1" applyProtection="1">
      <alignment/>
      <protection locked="0"/>
    </xf>
    <xf numFmtId="190" fontId="14" fillId="7" borderId="24" xfId="234" applyNumberFormat="1" applyFont="1" applyFill="1" applyBorder="1" applyAlignment="1" applyProtection="1">
      <alignment/>
      <protection locked="0"/>
    </xf>
    <xf numFmtId="190" fontId="14" fillId="7" borderId="23" xfId="132" applyNumberFormat="1" applyFont="1" applyFill="1" applyBorder="1" applyAlignment="1" applyProtection="1">
      <alignment/>
      <protection locked="0"/>
    </xf>
    <xf numFmtId="190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0" fontId="14" fillId="44" borderId="11" xfId="132" applyNumberFormat="1" applyFont="1" applyFill="1" applyBorder="1" applyAlignment="1" applyProtection="1">
      <alignment horizontal="right"/>
      <protection hidden="1"/>
    </xf>
    <xf numFmtId="190" fontId="14" fillId="44" borderId="29" xfId="132" applyNumberFormat="1" applyFont="1" applyFill="1" applyBorder="1" applyAlignment="1" applyProtection="1">
      <alignment horizontal="left"/>
      <protection hidden="1"/>
    </xf>
    <xf numFmtId="190" fontId="14" fillId="44" borderId="29" xfId="132" applyNumberFormat="1" applyFont="1" applyFill="1" applyBorder="1" applyAlignment="1" applyProtection="1">
      <alignment horizontal="right"/>
      <protection hidden="1"/>
    </xf>
    <xf numFmtId="190" fontId="14" fillId="0" borderId="15" xfId="132" applyNumberFormat="1" applyFont="1" applyFill="1" applyBorder="1" applyAlignment="1" applyProtection="1">
      <alignment horizontal="right"/>
      <protection hidden="1"/>
    </xf>
    <xf numFmtId="190" fontId="14" fillId="0" borderId="19" xfId="132" applyNumberFormat="1" applyFont="1" applyFill="1" applyBorder="1" applyAlignment="1" applyProtection="1">
      <alignment horizontal="left"/>
      <protection hidden="1"/>
    </xf>
    <xf numFmtId="190" fontId="14" fillId="0" borderId="19" xfId="132" applyNumberFormat="1" applyFont="1" applyFill="1" applyBorder="1" applyAlignment="1" applyProtection="1">
      <alignment horizontal="right"/>
      <protection hidden="1"/>
    </xf>
    <xf numFmtId="190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0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89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9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9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0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2" applyNumberFormat="1" applyFont="1" applyFill="1" applyBorder="1" applyProtection="1">
      <alignment/>
      <protection locked="0"/>
    </xf>
    <xf numFmtId="195" fontId="14" fillId="7" borderId="22" xfId="234" applyNumberFormat="1" applyFont="1" applyFill="1" applyBorder="1" applyAlignment="1" applyProtection="1">
      <alignment/>
      <protection locked="0"/>
    </xf>
    <xf numFmtId="195" fontId="14" fillId="7" borderId="24" xfId="234" applyNumberFormat="1" applyFont="1" applyFill="1" applyBorder="1" applyAlignment="1" applyProtection="1">
      <alignment/>
      <protection locked="0"/>
    </xf>
    <xf numFmtId="195" fontId="14" fillId="7" borderId="24" xfId="132" applyNumberFormat="1" applyFont="1" applyFill="1" applyBorder="1" applyAlignment="1" applyProtection="1">
      <alignment/>
      <protection locked="0"/>
    </xf>
    <xf numFmtId="197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86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195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86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195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86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195" fontId="14" fillId="7" borderId="18" xfId="24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43466</v>
      </c>
    </row>
    <row r="7" spans="2:3" ht="15.75">
      <c r="B7" s="24" t="s">
        <v>234</v>
      </c>
      <c r="C7" s="263">
        <v>43646</v>
      </c>
    </row>
    <row r="8" spans="2:3" ht="15.75">
      <c r="B8" s="24" t="s">
        <v>235</v>
      </c>
      <c r="C8" s="263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1480</v>
      </c>
    </row>
    <row r="12" spans="2:3" ht="15.75">
      <c r="B12" s="24" t="s">
        <v>238</v>
      </c>
      <c r="C12" s="264" t="s">
        <v>1481</v>
      </c>
    </row>
    <row r="13" spans="2:3" ht="15.75">
      <c r="B13" s="24" t="s">
        <v>239</v>
      </c>
      <c r="C13" s="264" t="s">
        <v>1482</v>
      </c>
    </row>
    <row r="14" spans="2:3" ht="15.75">
      <c r="B14" s="24" t="s">
        <v>240</v>
      </c>
      <c r="C14" s="264" t="s">
        <v>1483</v>
      </c>
    </row>
    <row r="15" spans="2:3" ht="15.75">
      <c r="B15" s="24" t="s">
        <v>241</v>
      </c>
      <c r="C15" s="264" t="s">
        <v>1483</v>
      </c>
    </row>
    <row r="16" spans="2:3" ht="15.75">
      <c r="B16" s="27" t="s">
        <v>242</v>
      </c>
      <c r="C16" s="265" t="s">
        <v>1484</v>
      </c>
    </row>
    <row r="17" spans="2:3" ht="15.75">
      <c r="B17" s="27" t="s">
        <v>243</v>
      </c>
      <c r="C17" s="487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7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3" t="s">
        <v>1365</v>
      </c>
      <c r="C35" s="552" t="s">
        <v>1350</v>
      </c>
    </row>
    <row r="36" spans="2:3" ht="15.75">
      <c r="B36" s="553" t="s">
        <v>1377</v>
      </c>
      <c r="C36" s="552" t="s">
        <v>955</v>
      </c>
    </row>
    <row r="37" spans="2:3" ht="15.75">
      <c r="B37" s="553" t="s">
        <v>1426</v>
      </c>
      <c r="C37" s="552" t="s">
        <v>1375</v>
      </c>
    </row>
    <row r="38" spans="2:3" ht="15.75">
      <c r="B38" s="553" t="s">
        <v>1378</v>
      </c>
      <c r="C38" s="552" t="s">
        <v>1376</v>
      </c>
    </row>
    <row r="39" spans="2:3" ht="31.5">
      <c r="B39" s="553" t="s">
        <v>1379</v>
      </c>
      <c r="C39" s="552" t="s">
        <v>1417</v>
      </c>
    </row>
    <row r="40" spans="2:3" ht="15.75">
      <c r="B40" s="553" t="s">
        <v>1380</v>
      </c>
      <c r="C40" s="554" t="s">
        <v>252</v>
      </c>
    </row>
    <row r="41" spans="2:3" ht="15.75">
      <c r="B41" s="553" t="s">
        <v>1381</v>
      </c>
      <c r="C41" s="555" t="s">
        <v>253</v>
      </c>
    </row>
    <row r="42" spans="2:3" ht="15.75">
      <c r="B42" s="553" t="s">
        <v>1382</v>
      </c>
      <c r="C42" s="555" t="s">
        <v>256</v>
      </c>
    </row>
    <row r="43" spans="2:3" ht="15.75">
      <c r="B43" s="553" t="s">
        <v>1383</v>
      </c>
      <c r="C43" s="555" t="s">
        <v>1472</v>
      </c>
    </row>
    <row r="44" spans="2:3" ht="63">
      <c r="B44" s="553" t="s">
        <v>1384</v>
      </c>
      <c r="C44" s="556" t="s">
        <v>948</v>
      </c>
    </row>
    <row r="45" spans="2:3" ht="31.5">
      <c r="B45" s="553" t="s">
        <v>1385</v>
      </c>
      <c r="C45" s="556" t="s">
        <v>1345</v>
      </c>
    </row>
    <row r="46" spans="2:3" ht="31.5">
      <c r="B46" s="553" t="s">
        <v>1431</v>
      </c>
      <c r="C46" s="556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1472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EXPAT CZECH PX UCITS ETF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30.06.2019 г.</v>
      </c>
      <c r="C4" s="661"/>
      <c r="D4" s="74" t="s">
        <v>914</v>
      </c>
      <c r="E4" s="221">
        <f>ReportedCompletionDate</f>
        <v>43649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8"/>
      <c r="F18" s="616">
        <f>E18/'1-SB'!$C$47</f>
        <v>0</v>
      </c>
    </row>
    <row r="19" spans="1:6" ht="15.75">
      <c r="A19" s="303"/>
      <c r="B19" s="53"/>
      <c r="C19" s="575"/>
      <c r="D19" s="303"/>
      <c r="E19" s="228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EXPAT CZECH PX UCITS ETF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4" t="s">
        <v>914</v>
      </c>
      <c r="F4" s="221">
        <f>ReportedCompletionDate</f>
        <v>43649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Татяна Лазарова</v>
      </c>
      <c r="G5" s="64"/>
      <c r="J5" s="63"/>
    </row>
    <row r="6" spans="5:10" s="59" customFormat="1" ht="15.75">
      <c r="E6" s="74" t="s">
        <v>250</v>
      </c>
      <c r="F6" s="76" t="str">
        <f>udManager</f>
        <v>Никола Янков</v>
      </c>
      <c r="G6" s="67"/>
      <c r="H6" s="67"/>
      <c r="I6" s="69"/>
      <c r="J6" s="69"/>
    </row>
    <row r="8" s="542" customFormat="1" ht="15.75"/>
    <row r="9" s="542" customFormat="1" ht="15.75"/>
    <row r="10" spans="1:7" s="542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951</v>
      </c>
      <c r="C116" s="697" t="s">
        <v>979</v>
      </c>
      <c r="D116" s="697"/>
      <c r="E116" s="697"/>
      <c r="F116" s="697"/>
      <c r="G116" s="697"/>
    </row>
    <row r="117" spans="3:7" s="542" customFormat="1" ht="15.75">
      <c r="C117" s="697"/>
      <c r="D117" s="697"/>
      <c r="E117" s="697"/>
      <c r="F117" s="697"/>
      <c r="G117" s="697"/>
    </row>
    <row r="118" spans="3:7" s="542" customFormat="1" ht="15.75">
      <c r="C118" s="697"/>
      <c r="D118" s="697"/>
      <c r="E118" s="697"/>
      <c r="F118" s="697"/>
      <c r="G118" s="697"/>
    </row>
    <row r="119" spans="3:7" s="542" customFormat="1" ht="15.75">
      <c r="C119" s="697"/>
      <c r="D119" s="697"/>
      <c r="E119" s="697"/>
      <c r="F119" s="697"/>
      <c r="G119" s="697"/>
    </row>
    <row r="120" s="542" customFormat="1" ht="15.75">
      <c r="A120" s="543" t="s">
        <v>1336</v>
      </c>
    </row>
    <row r="121" spans="1:7" s="542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EXPAT CZECH PX UCITS ETF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30.06.2019 г.</v>
      </c>
      <c r="B4" s="699"/>
      <c r="C4" s="699"/>
      <c r="D4" s="74" t="s">
        <v>914</v>
      </c>
      <c r="E4" s="221">
        <f>ReportedCompletionDate</f>
        <v>43649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7" ht="16.5" thickBot="1"/>
    <row r="8" spans="1:5" s="542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2" customFormat="1" ht="108.75" customHeight="1">
      <c r="A9" s="701"/>
      <c r="B9" s="703"/>
      <c r="C9" s="278" t="s">
        <v>952</v>
      </c>
      <c r="D9" s="705"/>
      <c r="E9" s="706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2"/>
      <c r="C11" s="274"/>
      <c r="D11" s="273"/>
      <c r="E11" s="593"/>
    </row>
    <row r="12" spans="1:5" s="542" customFormat="1" ht="15.75">
      <c r="A12" s="585"/>
      <c r="B12" s="274"/>
      <c r="C12" s="274"/>
      <c r="D12" s="275"/>
      <c r="E12" s="594"/>
    </row>
    <row r="13" spans="1:5" s="542" customFormat="1" ht="15.75">
      <c r="A13" s="585"/>
      <c r="B13" s="274"/>
      <c r="C13" s="274"/>
      <c r="D13" s="275"/>
      <c r="E13" s="594"/>
    </row>
    <row r="14" spans="1:5" s="542" customFormat="1" ht="15.75">
      <c r="A14" s="585"/>
      <c r="B14" s="274"/>
      <c r="C14" s="274"/>
      <c r="D14" s="275"/>
      <c r="E14" s="594"/>
    </row>
    <row r="15" spans="1:5" s="542" customFormat="1" ht="15.75">
      <c r="A15" s="585"/>
      <c r="B15" s="276"/>
      <c r="C15" s="274"/>
      <c r="D15" s="275"/>
      <c r="E15" s="594"/>
    </row>
    <row r="16" spans="1:5" s="542" customFormat="1" ht="15.75">
      <c r="A16" s="585"/>
      <c r="B16" s="276"/>
      <c r="C16" s="274"/>
      <c r="D16" s="277"/>
      <c r="E16" s="595"/>
    </row>
    <row r="17" spans="1:5" s="542" customFormat="1" ht="15.75">
      <c r="A17" s="585"/>
      <c r="B17" s="276"/>
      <c r="C17" s="274"/>
      <c r="D17" s="277"/>
      <c r="E17" s="595"/>
    </row>
    <row r="18" spans="1:5" s="542" customFormat="1" ht="15.75">
      <c r="A18" s="585"/>
      <c r="B18" s="274"/>
      <c r="C18" s="274"/>
      <c r="D18" s="277"/>
      <c r="E18" s="595"/>
    </row>
    <row r="19" spans="1:5" s="542" customFormat="1" ht="15.75">
      <c r="A19" s="585"/>
      <c r="B19" s="274"/>
      <c r="C19" s="274"/>
      <c r="D19" s="277"/>
      <c r="E19" s="595"/>
    </row>
    <row r="20" spans="1:5" s="542" customFormat="1" ht="15.75">
      <c r="A20" s="585"/>
      <c r="B20" s="274"/>
      <c r="C20" s="274"/>
      <c r="D20" s="277"/>
      <c r="E20" s="595"/>
    </row>
    <row r="21" spans="1:5" s="542" customFormat="1" ht="15.75">
      <c r="A21" s="585"/>
      <c r="B21" s="274"/>
      <c r="C21" s="274"/>
      <c r="D21" s="277"/>
      <c r="E21" s="595"/>
    </row>
    <row r="22" spans="1:5" s="542" customFormat="1" ht="15.75">
      <c r="A22" s="585"/>
      <c r="B22" s="276"/>
      <c r="C22" s="274"/>
      <c r="D22" s="277"/>
      <c r="E22" s="595"/>
    </row>
    <row r="23" spans="1:5" s="542" customFormat="1" ht="15.75">
      <c r="A23" s="585"/>
      <c r="B23" s="276"/>
      <c r="C23" s="274"/>
      <c r="D23" s="277"/>
      <c r="E23" s="595"/>
    </row>
    <row r="24" spans="1:5" s="542" customFormat="1" ht="15.75">
      <c r="A24" s="585"/>
      <c r="B24" s="276"/>
      <c r="C24" s="274"/>
      <c r="D24" s="277"/>
      <c r="E24" s="595"/>
    </row>
    <row r="25" spans="1:5" s="542" customFormat="1" ht="15.75">
      <c r="A25" s="585"/>
      <c r="B25" s="274"/>
      <c r="C25" s="274"/>
      <c r="D25" s="277"/>
      <c r="E25" s="595"/>
    </row>
    <row r="26" spans="1:5" s="542" customFormat="1" ht="15.75">
      <c r="A26" s="585"/>
      <c r="B26" s="274"/>
      <c r="C26" s="274"/>
      <c r="D26" s="277"/>
      <c r="E26" s="595"/>
    </row>
    <row r="27" spans="1:5" s="542" customFormat="1" ht="15.75">
      <c r="A27" s="585"/>
      <c r="B27" s="274"/>
      <c r="C27" s="274"/>
      <c r="D27" s="277"/>
      <c r="E27" s="595"/>
    </row>
    <row r="28" spans="1:5" s="542" customFormat="1" ht="15.75">
      <c r="A28" s="585"/>
      <c r="B28" s="274"/>
      <c r="C28" s="274"/>
      <c r="D28" s="277"/>
      <c r="E28" s="595"/>
    </row>
    <row r="29" spans="1:5" s="542" customFormat="1" ht="15.75">
      <c r="A29" s="585"/>
      <c r="B29" s="276"/>
      <c r="C29" s="274"/>
      <c r="D29" s="277"/>
      <c r="E29" s="595"/>
    </row>
    <row r="30" spans="1:5" s="542" customFormat="1" ht="15.75">
      <c r="A30" s="585"/>
      <c r="B30" s="276"/>
      <c r="C30" s="274"/>
      <c r="D30" s="277"/>
      <c r="E30" s="595"/>
    </row>
    <row r="31" spans="1:5" s="542" customFormat="1" ht="15.75">
      <c r="A31" s="585"/>
      <c r="B31" s="276"/>
      <c r="C31" s="274"/>
      <c r="D31" s="277"/>
      <c r="E31" s="595"/>
    </row>
    <row r="32" spans="1:5" s="542" customFormat="1" ht="15.75">
      <c r="A32" s="585"/>
      <c r="B32" s="276"/>
      <c r="C32" s="274"/>
      <c r="D32" s="277"/>
      <c r="E32" s="595"/>
    </row>
    <row r="33" spans="1:5" s="542" customFormat="1" ht="15.75">
      <c r="A33" s="585"/>
      <c r="B33" s="276"/>
      <c r="C33" s="274"/>
      <c r="D33" s="277"/>
      <c r="E33" s="595"/>
    </row>
    <row r="34" spans="1:5" ht="15.75">
      <c r="A34" s="585"/>
      <c r="B34" s="276"/>
      <c r="C34" s="274"/>
      <c r="D34" s="277"/>
      <c r="E34" s="595"/>
    </row>
    <row r="35" spans="1:5" ht="15.75">
      <c r="A35" s="585"/>
      <c r="B35" s="276"/>
      <c r="C35" s="274"/>
      <c r="D35" s="277"/>
      <c r="E35" s="595"/>
    </row>
    <row r="36" spans="1:5" ht="15.75">
      <c r="A36" s="585"/>
      <c r="B36" s="276"/>
      <c r="C36" s="274"/>
      <c r="D36" s="277"/>
      <c r="E36" s="595"/>
    </row>
    <row r="37" spans="1:5" ht="15.75">
      <c r="A37" s="585"/>
      <c r="B37" s="276"/>
      <c r="C37" s="274"/>
      <c r="D37" s="277"/>
      <c r="E37" s="595"/>
    </row>
    <row r="38" spans="1:5" ht="15.75">
      <c r="A38" s="585"/>
      <c r="B38" s="276"/>
      <c r="C38" s="274"/>
      <c r="D38" s="277"/>
      <c r="E38" s="595"/>
    </row>
    <row r="39" spans="1:5" ht="15.75">
      <c r="A39" s="585"/>
      <c r="B39" s="276"/>
      <c r="C39" s="274"/>
      <c r="D39" s="277"/>
      <c r="E39" s="595"/>
    </row>
    <row r="40" spans="1:5" ht="15.75">
      <c r="A40" s="585"/>
      <c r="B40" s="276"/>
      <c r="C40" s="274"/>
      <c r="D40" s="277"/>
      <c r="E40" s="595"/>
    </row>
    <row r="41" spans="1:5" ht="15.75">
      <c r="A41" s="585"/>
      <c r="B41" s="276"/>
      <c r="C41" s="274"/>
      <c r="D41" s="277"/>
      <c r="E41" s="595"/>
    </row>
    <row r="42" spans="1:5" ht="15.75">
      <c r="A42" s="585"/>
      <c r="B42" s="276"/>
      <c r="C42" s="274"/>
      <c r="D42" s="277"/>
      <c r="E42" s="595"/>
    </row>
    <row r="43" spans="1:5" ht="15.75">
      <c r="A43" s="585"/>
      <c r="B43" s="276"/>
      <c r="C43" s="274"/>
      <c r="D43" s="277"/>
      <c r="E43" s="595"/>
    </row>
    <row r="44" spans="1:5" ht="15.75">
      <c r="A44" s="585"/>
      <c r="B44" s="276"/>
      <c r="C44" s="274"/>
      <c r="D44" s="277"/>
      <c r="E44" s="595"/>
    </row>
    <row r="45" spans="1:5" ht="15.75">
      <c r="A45" s="585"/>
      <c r="B45" s="276"/>
      <c r="C45" s="274"/>
      <c r="D45" s="277"/>
      <c r="E45" s="595"/>
    </row>
    <row r="46" spans="1:5" ht="15.75">
      <c r="A46" s="585"/>
      <c r="B46" s="276"/>
      <c r="C46" s="274"/>
      <c r="D46" s="277"/>
      <c r="E46" s="595"/>
    </row>
    <row r="47" spans="1:5" ht="15.75">
      <c r="A47" s="585"/>
      <c r="B47" s="276"/>
      <c r="C47" s="274"/>
      <c r="D47" s="277"/>
      <c r="E47" s="595"/>
    </row>
    <row r="48" spans="1:5" ht="15.75">
      <c r="A48" s="585"/>
      <c r="B48" s="276"/>
      <c r="C48" s="274"/>
      <c r="D48" s="277"/>
      <c r="E48" s="595"/>
    </row>
    <row r="49" spans="1:5" ht="15.75">
      <c r="A49" s="585"/>
      <c r="B49" s="276"/>
      <c r="C49" s="274"/>
      <c r="D49" s="277"/>
      <c r="E49" s="595"/>
    </row>
    <row r="50" spans="1:5" ht="15.75">
      <c r="A50" s="585"/>
      <c r="B50" s="276"/>
      <c r="C50" s="274"/>
      <c r="D50" s="277"/>
      <c r="E50" s="595"/>
    </row>
    <row r="51" spans="1:5" ht="15.75">
      <c r="A51" s="585"/>
      <c r="B51" s="276"/>
      <c r="C51" s="274"/>
      <c r="D51" s="277"/>
      <c r="E51" s="595"/>
    </row>
    <row r="52" spans="1:5" ht="15.75">
      <c r="A52" s="585"/>
      <c r="B52" s="276"/>
      <c r="C52" s="274"/>
      <c r="D52" s="277"/>
      <c r="E52" s="595"/>
    </row>
    <row r="53" spans="1:5" ht="15.75">
      <c r="A53" s="585"/>
      <c r="B53" s="276"/>
      <c r="C53" s="274"/>
      <c r="D53" s="277"/>
      <c r="E53" s="595"/>
    </row>
    <row r="54" spans="1:5" ht="15.75">
      <c r="A54" s="585"/>
      <c r="B54" s="276"/>
      <c r="C54" s="274"/>
      <c r="D54" s="277"/>
      <c r="E54" s="595"/>
    </row>
    <row r="55" spans="1:5" ht="15.75">
      <c r="A55" s="585"/>
      <c r="B55" s="276"/>
      <c r="C55" s="274"/>
      <c r="D55" s="277"/>
      <c r="E55" s="595"/>
    </row>
    <row r="56" spans="1:5" ht="15.75">
      <c r="A56" s="585"/>
      <c r="B56" s="276"/>
      <c r="C56" s="274"/>
      <c r="D56" s="277"/>
      <c r="E56" s="595"/>
    </row>
    <row r="57" spans="1:5" ht="15.75">
      <c r="A57" s="585"/>
      <c r="B57" s="276"/>
      <c r="C57" s="274"/>
      <c r="D57" s="277"/>
      <c r="E57" s="595"/>
    </row>
    <row r="58" spans="1:5" ht="15.75">
      <c r="A58" s="585"/>
      <c r="B58" s="276"/>
      <c r="C58" s="274"/>
      <c r="D58" s="277"/>
      <c r="E58" s="595"/>
    </row>
    <row r="59" spans="1:5" ht="15.75">
      <c r="A59" s="585"/>
      <c r="B59" s="276"/>
      <c r="C59" s="274"/>
      <c r="D59" s="277"/>
      <c r="E59" s="595"/>
    </row>
    <row r="60" spans="1:5" ht="15.75">
      <c r="A60" s="585"/>
      <c r="B60" s="276"/>
      <c r="C60" s="274"/>
      <c r="D60" s="277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CZECH PX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7">
        <f>ReportedCompletionDate</f>
        <v>43649</v>
      </c>
      <c r="H5" s="538"/>
    </row>
    <row r="6" spans="1:7" ht="15.75">
      <c r="A6" s="150"/>
      <c r="B6" s="150"/>
      <c r="C6" s="150"/>
      <c r="D6" s="150"/>
      <c r="F6" s="489" t="s">
        <v>248</v>
      </c>
      <c r="G6" s="490" t="str">
        <f>authorName</f>
        <v>Татяна Лазарова</v>
      </c>
    </row>
    <row r="7" spans="5:8" ht="15.75">
      <c r="E7" s="141"/>
      <c r="F7" s="489" t="s">
        <v>250</v>
      </c>
      <c r="G7" s="491" t="str">
        <f>udManager</f>
        <v>Никола Янков</v>
      </c>
      <c r="H7" s="539"/>
    </row>
    <row r="8" spans="1:6" ht="16.5" thickBot="1">
      <c r="A8" s="148"/>
      <c r="B8" s="148"/>
      <c r="C8" s="148"/>
      <c r="D8" s="148"/>
      <c r="E8" s="148"/>
      <c r="F8" s="148"/>
    </row>
    <row r="9" spans="1:8" s="542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15.75">
      <c r="A11" s="583">
        <v>1</v>
      </c>
      <c r="B11" s="580" t="s">
        <v>1525</v>
      </c>
      <c r="C11" s="580" t="s">
        <v>1526</v>
      </c>
      <c r="D11" s="580" t="s">
        <v>1527</v>
      </c>
      <c r="E11" s="596" t="s">
        <v>1528</v>
      </c>
      <c r="F11" s="596" t="s">
        <v>1529</v>
      </c>
      <c r="G11" s="596" t="s">
        <v>1530</v>
      </c>
      <c r="H11" s="596"/>
    </row>
    <row r="12" spans="1:8" ht="15.75">
      <c r="A12" s="583"/>
      <c r="B12" s="580"/>
      <c r="C12" s="580"/>
      <c r="D12" s="580"/>
      <c r="E12" s="596"/>
      <c r="F12" s="596"/>
      <c r="G12" s="596"/>
      <c r="H12" s="596"/>
    </row>
    <row r="13" spans="1:8" ht="15.75">
      <c r="A13" s="583"/>
      <c r="B13" s="580"/>
      <c r="C13" s="580"/>
      <c r="D13" s="580"/>
      <c r="E13" s="596"/>
      <c r="F13" s="596"/>
      <c r="G13" s="596"/>
      <c r="H13" s="596"/>
    </row>
    <row r="14" spans="1:8" ht="15.75">
      <c r="A14" s="583"/>
      <c r="B14" s="580"/>
      <c r="C14" s="580"/>
      <c r="D14" s="580"/>
      <c r="E14" s="596"/>
      <c r="F14" s="596"/>
      <c r="G14" s="596"/>
      <c r="H14" s="596"/>
    </row>
    <row r="15" spans="1:8" ht="15.75">
      <c r="A15" s="583"/>
      <c r="B15" s="580"/>
      <c r="C15" s="580"/>
      <c r="D15" s="580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1410</v>
      </c>
      <c r="B1" s="307"/>
      <c r="D1" s="316" t="s">
        <v>1415</v>
      </c>
      <c r="E1" s="316"/>
    </row>
    <row r="2" spans="1:12" ht="15.75">
      <c r="A2" s="308" t="s">
        <v>263</v>
      </c>
      <c r="B2" s="308" t="s">
        <v>264</v>
      </c>
      <c r="D2" s="321" t="s">
        <v>265</v>
      </c>
      <c r="E2" s="321" t="s">
        <v>266</v>
      </c>
      <c r="G2" s="317" t="s">
        <v>1432</v>
      </c>
      <c r="H2" s="314"/>
      <c r="J2" s="307" t="s">
        <v>1416</v>
      </c>
      <c r="K2" s="308"/>
      <c r="L2" s="308"/>
    </row>
    <row r="3" spans="1:12" ht="15.75">
      <c r="A3" s="308" t="s">
        <v>766</v>
      </c>
      <c r="B3" s="308" t="s">
        <v>764</v>
      </c>
      <c r="D3" s="322" t="s">
        <v>269</v>
      </c>
      <c r="E3" s="322" t="s">
        <v>270</v>
      </c>
      <c r="G3" s="320" t="s">
        <v>999</v>
      </c>
      <c r="H3" s="320" t="s">
        <v>1000</v>
      </c>
      <c r="J3" s="308" t="s">
        <v>1324</v>
      </c>
      <c r="K3" s="308"/>
      <c r="L3" s="308"/>
    </row>
    <row r="4" spans="1:12" ht="15.75">
      <c r="A4" s="308" t="s">
        <v>767</v>
      </c>
      <c r="B4" s="308" t="s">
        <v>765</v>
      </c>
      <c r="D4" s="322" t="s">
        <v>273</v>
      </c>
      <c r="E4" s="322" t="s">
        <v>274</v>
      </c>
      <c r="G4" s="320" t="s">
        <v>1001</v>
      </c>
      <c r="H4" s="320" t="s">
        <v>1002</v>
      </c>
      <c r="J4" s="308" t="s">
        <v>1323</v>
      </c>
      <c r="K4" s="308"/>
      <c r="L4" s="308"/>
    </row>
    <row r="5" spans="1:8" ht="15.75">
      <c r="A5" s="309" t="s">
        <v>768</v>
      </c>
      <c r="B5" s="309" t="s">
        <v>769</v>
      </c>
      <c r="D5" s="322" t="s">
        <v>277</v>
      </c>
      <c r="E5" s="322" t="s">
        <v>278</v>
      </c>
      <c r="G5" s="320" t="s">
        <v>1003</v>
      </c>
      <c r="H5" s="320" t="s">
        <v>1004</v>
      </c>
    </row>
    <row r="6" spans="1:8" ht="15.75">
      <c r="A6" s="308" t="s">
        <v>267</v>
      </c>
      <c r="B6" s="308" t="s">
        <v>268</v>
      </c>
      <c r="D6" s="322" t="s">
        <v>281</v>
      </c>
      <c r="E6" s="322" t="s">
        <v>282</v>
      </c>
      <c r="G6" s="320" t="s">
        <v>1005</v>
      </c>
      <c r="H6" s="320" t="s">
        <v>1006</v>
      </c>
    </row>
    <row r="7" spans="1:8" ht="15.75">
      <c r="A7" s="308" t="s">
        <v>271</v>
      </c>
      <c r="B7" s="308" t="s">
        <v>272</v>
      </c>
      <c r="D7" s="322" t="s">
        <v>284</v>
      </c>
      <c r="E7" s="322" t="s">
        <v>285</v>
      </c>
      <c r="G7" s="320" t="s">
        <v>1007</v>
      </c>
      <c r="H7" s="320" t="s">
        <v>1008</v>
      </c>
    </row>
    <row r="8" spans="1:8" ht="15.75">
      <c r="A8" s="308" t="s">
        <v>275</v>
      </c>
      <c r="B8" s="308" t="s">
        <v>276</v>
      </c>
      <c r="D8" s="322" t="s">
        <v>286</v>
      </c>
      <c r="E8" s="322" t="s">
        <v>287</v>
      </c>
      <c r="G8" s="320" t="s">
        <v>1009</v>
      </c>
      <c r="H8" s="320" t="s">
        <v>1010</v>
      </c>
    </row>
    <row r="9" spans="1:8" ht="15.75">
      <c r="A9" s="308" t="s">
        <v>279</v>
      </c>
      <c r="B9" s="308" t="s">
        <v>280</v>
      </c>
      <c r="D9" s="322" t="s">
        <v>288</v>
      </c>
      <c r="E9" s="322" t="s">
        <v>289</v>
      </c>
      <c r="G9" s="320" t="s">
        <v>1011</v>
      </c>
      <c r="H9" s="320" t="s">
        <v>1012</v>
      </c>
    </row>
    <row r="10" spans="1:8" ht="15.75">
      <c r="A10" s="308" t="s">
        <v>770</v>
      </c>
      <c r="B10" s="308" t="s">
        <v>771</v>
      </c>
      <c r="D10" s="322" t="s">
        <v>290</v>
      </c>
      <c r="E10" s="322" t="s">
        <v>291</v>
      </c>
      <c r="G10" s="320" t="s">
        <v>1013</v>
      </c>
      <c r="H10" s="320" t="s">
        <v>1014</v>
      </c>
    </row>
    <row r="11" spans="1:8" ht="15.75">
      <c r="A11" s="308" t="s">
        <v>283</v>
      </c>
      <c r="B11" s="308" t="s">
        <v>283</v>
      </c>
      <c r="D11" s="322" t="s">
        <v>292</v>
      </c>
      <c r="E11" s="322" t="s">
        <v>293</v>
      </c>
      <c r="G11" s="320" t="s">
        <v>1015</v>
      </c>
      <c r="H11" s="320" t="s">
        <v>1016</v>
      </c>
    </row>
    <row r="12" spans="4:8" ht="15.75">
      <c r="D12" s="322" t="s">
        <v>294</v>
      </c>
      <c r="E12" s="322" t="s">
        <v>295</v>
      </c>
      <c r="G12" s="320" t="s">
        <v>1017</v>
      </c>
      <c r="H12" s="320" t="s">
        <v>1018</v>
      </c>
    </row>
    <row r="13" spans="4:8" ht="15.75">
      <c r="D13" s="322" t="s">
        <v>296</v>
      </c>
      <c r="E13" s="322" t="s">
        <v>297</v>
      </c>
      <c r="G13" s="320" t="s">
        <v>1019</v>
      </c>
      <c r="H13" s="320" t="s">
        <v>1020</v>
      </c>
    </row>
    <row r="14" spans="4:8" ht="15.75">
      <c r="D14" s="322" t="s">
        <v>298</v>
      </c>
      <c r="E14" s="322" t="s">
        <v>299</v>
      </c>
      <c r="G14" s="320" t="s">
        <v>1021</v>
      </c>
      <c r="H14" s="320" t="s">
        <v>1022</v>
      </c>
    </row>
    <row r="15" spans="4:8" ht="15.75">
      <c r="D15" s="322" t="s">
        <v>300</v>
      </c>
      <c r="E15" s="322" t="s">
        <v>301</v>
      </c>
      <c r="G15" s="320" t="s">
        <v>1023</v>
      </c>
      <c r="H15" s="320" t="s">
        <v>1024</v>
      </c>
    </row>
    <row r="16" spans="1:8" ht="15.75">
      <c r="A16" s="310" t="s">
        <v>1411</v>
      </c>
      <c r="B16" s="293"/>
      <c r="D16" s="322" t="s">
        <v>302</v>
      </c>
      <c r="E16" s="322" t="s">
        <v>303</v>
      </c>
      <c r="G16" s="320" t="s">
        <v>1025</v>
      </c>
      <c r="H16" s="320" t="s">
        <v>1026</v>
      </c>
    </row>
    <row r="17" spans="1:8" ht="15.75">
      <c r="A17" s="293" t="s">
        <v>763</v>
      </c>
      <c r="B17" s="293" t="s">
        <v>784</v>
      </c>
      <c r="D17" s="322" t="s">
        <v>304</v>
      </c>
      <c r="E17" s="322" t="s">
        <v>305</v>
      </c>
      <c r="G17" s="320" t="s">
        <v>1027</v>
      </c>
      <c r="H17" s="320" t="s">
        <v>1028</v>
      </c>
    </row>
    <row r="18" spans="1:8" ht="15.75">
      <c r="A18" s="293" t="s">
        <v>762</v>
      </c>
      <c r="B18" s="293" t="s">
        <v>783</v>
      </c>
      <c r="D18" s="322" t="s">
        <v>306</v>
      </c>
      <c r="E18" s="322" t="s">
        <v>307</v>
      </c>
      <c r="G18" s="320" t="s">
        <v>1029</v>
      </c>
      <c r="H18" s="320" t="s">
        <v>1030</v>
      </c>
    </row>
    <row r="19" spans="4:8" ht="15.75">
      <c r="D19" s="322" t="s">
        <v>308</v>
      </c>
      <c r="E19" s="322" t="s">
        <v>309</v>
      </c>
      <c r="G19" s="320" t="s">
        <v>1031</v>
      </c>
      <c r="H19" s="320" t="s">
        <v>1032</v>
      </c>
    </row>
    <row r="20" spans="4:8" ht="15.75">
      <c r="D20" s="322" t="s">
        <v>310</v>
      </c>
      <c r="E20" s="322" t="s">
        <v>311</v>
      </c>
      <c r="G20" s="320" t="s">
        <v>1033</v>
      </c>
      <c r="H20" s="320" t="s">
        <v>1034</v>
      </c>
    </row>
    <row r="21" spans="1:8" ht="15.75">
      <c r="A21" s="287"/>
      <c r="D21" s="322" t="s">
        <v>312</v>
      </c>
      <c r="E21" s="322" t="s">
        <v>313</v>
      </c>
      <c r="G21" s="320" t="s">
        <v>1035</v>
      </c>
      <c r="H21" s="320" t="s">
        <v>1036</v>
      </c>
    </row>
    <row r="22" spans="1:8" ht="15.75">
      <c r="A22" s="313" t="s">
        <v>1412</v>
      </c>
      <c r="B22" s="314"/>
      <c r="D22" s="322" t="s">
        <v>314</v>
      </c>
      <c r="E22" s="322" t="s">
        <v>315</v>
      </c>
      <c r="G22" s="320" t="s">
        <v>1037</v>
      </c>
      <c r="H22" s="320" t="s">
        <v>1038</v>
      </c>
    </row>
    <row r="23" spans="1:8" ht="15.75">
      <c r="A23" s="314" t="s">
        <v>775</v>
      </c>
      <c r="B23" s="314"/>
      <c r="D23" s="322" t="s">
        <v>316</v>
      </c>
      <c r="E23" s="322" t="s">
        <v>317</v>
      </c>
      <c r="G23" s="320" t="s">
        <v>1039</v>
      </c>
      <c r="H23" s="320" t="s">
        <v>1040</v>
      </c>
    </row>
    <row r="24" spans="1:8" ht="15.75">
      <c r="A24" s="314" t="s">
        <v>776</v>
      </c>
      <c r="B24" s="314"/>
      <c r="D24" s="322" t="s">
        <v>318</v>
      </c>
      <c r="E24" s="322" t="s">
        <v>319</v>
      </c>
      <c r="G24" s="320" t="s">
        <v>1041</v>
      </c>
      <c r="H24" s="320" t="s">
        <v>1042</v>
      </c>
    </row>
    <row r="25" spans="4:8" ht="15.75">
      <c r="D25" s="322" t="s">
        <v>320</v>
      </c>
      <c r="E25" s="322" t="s">
        <v>321</v>
      </c>
      <c r="G25" s="320" t="s">
        <v>1043</v>
      </c>
      <c r="H25" s="320" t="s">
        <v>1044</v>
      </c>
    </row>
    <row r="26" spans="4:8" ht="15.75">
      <c r="D26" s="322" t="s">
        <v>322</v>
      </c>
      <c r="E26" s="322" t="s">
        <v>323</v>
      </c>
      <c r="G26" s="320" t="s">
        <v>1045</v>
      </c>
      <c r="H26" s="320" t="s">
        <v>1046</v>
      </c>
    </row>
    <row r="27" spans="1:8" ht="15.75">
      <c r="A27" s="318" t="s">
        <v>1413</v>
      </c>
      <c r="B27" s="318"/>
      <c r="D27" s="322" t="s">
        <v>324</v>
      </c>
      <c r="E27" s="322" t="s">
        <v>325</v>
      </c>
      <c r="G27" s="320" t="s">
        <v>1047</v>
      </c>
      <c r="H27" s="320" t="s">
        <v>1048</v>
      </c>
    </row>
    <row r="28" spans="1:8" ht="15.75">
      <c r="A28" s="312" t="s">
        <v>263</v>
      </c>
      <c r="B28" s="312" t="s">
        <v>264</v>
      </c>
      <c r="D28" s="322" t="s">
        <v>326</v>
      </c>
      <c r="E28" s="322" t="s">
        <v>327</v>
      </c>
      <c r="G28" s="320" t="s">
        <v>1049</v>
      </c>
      <c r="H28" s="320" t="s">
        <v>1050</v>
      </c>
    </row>
    <row r="29" spans="1:8" ht="15.75">
      <c r="A29" s="312" t="s">
        <v>766</v>
      </c>
      <c r="B29" s="312" t="s">
        <v>764</v>
      </c>
      <c r="D29" s="322" t="s">
        <v>328</v>
      </c>
      <c r="E29" s="322" t="s">
        <v>329</v>
      </c>
      <c r="G29" s="320" t="s">
        <v>1051</v>
      </c>
      <c r="H29" s="320" t="s">
        <v>1052</v>
      </c>
    </row>
    <row r="30" spans="1:8" ht="15.75">
      <c r="A30" s="319" t="s">
        <v>768</v>
      </c>
      <c r="B30" s="319" t="s">
        <v>769</v>
      </c>
      <c r="D30" s="322" t="s">
        <v>330</v>
      </c>
      <c r="E30" s="322" t="s">
        <v>331</v>
      </c>
      <c r="G30" s="320" t="s">
        <v>1053</v>
      </c>
      <c r="H30" s="320" t="s">
        <v>1054</v>
      </c>
    </row>
    <row r="31" spans="1:8" ht="15.75">
      <c r="A31" s="312" t="s">
        <v>267</v>
      </c>
      <c r="B31" s="312" t="s">
        <v>268</v>
      </c>
      <c r="D31" s="322" t="s">
        <v>332</v>
      </c>
      <c r="E31" s="322" t="s">
        <v>333</v>
      </c>
      <c r="G31" s="320" t="s">
        <v>1055</v>
      </c>
      <c r="H31" s="320" t="s">
        <v>1056</v>
      </c>
    </row>
    <row r="32" spans="1:8" ht="15.75">
      <c r="A32" s="312" t="s">
        <v>271</v>
      </c>
      <c r="B32" s="312" t="s">
        <v>272</v>
      </c>
      <c r="D32" s="322" t="s">
        <v>164</v>
      </c>
      <c r="E32" s="322" t="s">
        <v>334</v>
      </c>
      <c r="G32" s="320" t="s">
        <v>1057</v>
      </c>
      <c r="H32" s="320" t="s">
        <v>1058</v>
      </c>
    </row>
    <row r="33" spans="1:8" ht="15.75">
      <c r="A33" s="312" t="s">
        <v>275</v>
      </c>
      <c r="B33" s="312" t="s">
        <v>276</v>
      </c>
      <c r="D33" s="322" t="s">
        <v>335</v>
      </c>
      <c r="E33" s="322" t="s">
        <v>336</v>
      </c>
      <c r="G33" s="320" t="s">
        <v>1059</v>
      </c>
      <c r="H33" s="320" t="s">
        <v>1060</v>
      </c>
    </row>
    <row r="34" spans="1:8" ht="15.75">
      <c r="A34" s="312" t="s">
        <v>283</v>
      </c>
      <c r="B34" s="312" t="s">
        <v>283</v>
      </c>
      <c r="D34" s="322" t="s">
        <v>337</v>
      </c>
      <c r="E34" s="322" t="s">
        <v>338</v>
      </c>
      <c r="G34" s="320" t="s">
        <v>1061</v>
      </c>
      <c r="H34" s="320" t="s">
        <v>1062</v>
      </c>
    </row>
    <row r="35" spans="4:8" ht="15.75">
      <c r="D35" s="322" t="s">
        <v>339</v>
      </c>
      <c r="E35" s="322" t="s">
        <v>340</v>
      </c>
      <c r="G35" s="320" t="s">
        <v>1063</v>
      </c>
      <c r="H35" s="320" t="s">
        <v>1064</v>
      </c>
    </row>
    <row r="36" spans="4:8" ht="15.75">
      <c r="D36" s="322" t="s">
        <v>341</v>
      </c>
      <c r="E36" s="322" t="s">
        <v>342</v>
      </c>
      <c r="G36" s="320" t="s">
        <v>1065</v>
      </c>
      <c r="H36" s="320" t="s">
        <v>1066</v>
      </c>
    </row>
    <row r="37" spans="1:8" ht="15.75">
      <c r="A37" s="315" t="s">
        <v>1414</v>
      </c>
      <c r="B37" s="311"/>
      <c r="D37" s="322" t="s">
        <v>343</v>
      </c>
      <c r="E37" s="322" t="s">
        <v>344</v>
      </c>
      <c r="G37" s="320" t="s">
        <v>1067</v>
      </c>
      <c r="H37" s="320" t="s">
        <v>1068</v>
      </c>
    </row>
    <row r="38" spans="1:8" ht="15.75">
      <c r="A38" s="311" t="s">
        <v>1341</v>
      </c>
      <c r="B38" s="311" t="s">
        <v>1347</v>
      </c>
      <c r="D38" s="322" t="s">
        <v>345</v>
      </c>
      <c r="E38" s="322" t="s">
        <v>346</v>
      </c>
      <c r="G38" s="320" t="s">
        <v>1069</v>
      </c>
      <c r="H38" s="320" t="s">
        <v>1070</v>
      </c>
    </row>
    <row r="39" spans="1:8" ht="15.75">
      <c r="A39" s="311" t="s">
        <v>1342</v>
      </c>
      <c r="B39" s="311" t="s">
        <v>1348</v>
      </c>
      <c r="D39" s="322" t="s">
        <v>347</v>
      </c>
      <c r="E39" s="322" t="s">
        <v>348</v>
      </c>
      <c r="G39" s="320" t="s">
        <v>1071</v>
      </c>
      <c r="H39" s="320" t="s">
        <v>1072</v>
      </c>
    </row>
    <row r="40" spans="1:8" ht="15.75">
      <c r="A40" s="311" t="s">
        <v>1343</v>
      </c>
      <c r="B40" s="311" t="s">
        <v>276</v>
      </c>
      <c r="D40" s="322" t="s">
        <v>349</v>
      </c>
      <c r="E40" s="322" t="s">
        <v>350</v>
      </c>
      <c r="G40" s="320" t="s">
        <v>1073</v>
      </c>
      <c r="H40" s="320" t="s">
        <v>1074</v>
      </c>
    </row>
    <row r="41" spans="1:8" ht="15.75">
      <c r="A41" s="311" t="s">
        <v>267</v>
      </c>
      <c r="B41" s="311" t="s">
        <v>268</v>
      </c>
      <c r="D41" s="322" t="s">
        <v>351</v>
      </c>
      <c r="E41" s="322" t="s">
        <v>352</v>
      </c>
      <c r="G41" s="320" t="s">
        <v>1075</v>
      </c>
      <c r="H41" s="320" t="s">
        <v>1076</v>
      </c>
    </row>
    <row r="42" spans="4:8" ht="15.75">
      <c r="D42" s="322" t="s">
        <v>353</v>
      </c>
      <c r="E42" s="322" t="s">
        <v>354</v>
      </c>
      <c r="G42" s="320" t="s">
        <v>1077</v>
      </c>
      <c r="H42" s="320" t="s">
        <v>1078</v>
      </c>
    </row>
    <row r="43" spans="4:8" ht="15.75">
      <c r="D43" s="322" t="s">
        <v>355</v>
      </c>
      <c r="E43" s="322" t="s">
        <v>356</v>
      </c>
      <c r="G43" s="320" t="s">
        <v>1079</v>
      </c>
      <c r="H43" s="320" t="s">
        <v>1080</v>
      </c>
    </row>
    <row r="44" spans="4:8" ht="15.75">
      <c r="D44" s="322" t="s">
        <v>357</v>
      </c>
      <c r="E44" s="322" t="s">
        <v>358</v>
      </c>
      <c r="G44" s="320" t="s">
        <v>1081</v>
      </c>
      <c r="H44" s="320" t="s">
        <v>1082</v>
      </c>
    </row>
    <row r="45" spans="4:8" ht="15.75">
      <c r="D45" s="322" t="s">
        <v>359</v>
      </c>
      <c r="E45" s="322" t="s">
        <v>360</v>
      </c>
      <c r="G45" s="320" t="s">
        <v>1083</v>
      </c>
      <c r="H45" s="320" t="s">
        <v>1084</v>
      </c>
    </row>
    <row r="46" spans="4:8" ht="15.75">
      <c r="D46" s="322" t="s">
        <v>361</v>
      </c>
      <c r="E46" s="322" t="s">
        <v>362</v>
      </c>
      <c r="G46" s="320" t="s">
        <v>1085</v>
      </c>
      <c r="H46" s="320" t="s">
        <v>1086</v>
      </c>
    </row>
    <row r="47" spans="4:8" ht="15.75">
      <c r="D47" s="322" t="s">
        <v>363</v>
      </c>
      <c r="E47" s="322" t="s">
        <v>364</v>
      </c>
      <c r="G47" s="320" t="s">
        <v>1087</v>
      </c>
      <c r="H47" s="320" t="s">
        <v>1088</v>
      </c>
    </row>
    <row r="48" spans="4:8" ht="15.75">
      <c r="D48" s="322" t="s">
        <v>365</v>
      </c>
      <c r="E48" s="322" t="s">
        <v>366</v>
      </c>
      <c r="G48" s="320" t="s">
        <v>1089</v>
      </c>
      <c r="H48" s="320" t="s">
        <v>1090</v>
      </c>
    </row>
    <row r="49" spans="4:8" ht="15.75">
      <c r="D49" s="322" t="s">
        <v>367</v>
      </c>
      <c r="E49" s="322" t="s">
        <v>368</v>
      </c>
      <c r="G49" s="320" t="s">
        <v>1091</v>
      </c>
      <c r="H49" s="320" t="s">
        <v>1092</v>
      </c>
    </row>
    <row r="50" spans="4:8" ht="15.75">
      <c r="D50" s="322" t="s">
        <v>369</v>
      </c>
      <c r="E50" s="322" t="s">
        <v>370</v>
      </c>
      <c r="G50" s="320" t="s">
        <v>1093</v>
      </c>
      <c r="H50" s="320" t="s">
        <v>1094</v>
      </c>
    </row>
    <row r="51" spans="4:8" ht="15.75">
      <c r="D51" s="322" t="s">
        <v>371</v>
      </c>
      <c r="E51" s="322" t="s">
        <v>372</v>
      </c>
      <c r="G51" s="320" t="s">
        <v>1095</v>
      </c>
      <c r="H51" s="320" t="s">
        <v>1096</v>
      </c>
    </row>
    <row r="52" spans="4:8" ht="15.75">
      <c r="D52" s="322" t="s">
        <v>373</v>
      </c>
      <c r="E52" s="322" t="s">
        <v>374</v>
      </c>
      <c r="G52" s="320" t="s">
        <v>1097</v>
      </c>
      <c r="H52" s="320" t="s">
        <v>1098</v>
      </c>
    </row>
    <row r="53" spans="4:8" ht="15.75">
      <c r="D53" s="322" t="s">
        <v>375</v>
      </c>
      <c r="E53" s="322" t="s">
        <v>376</v>
      </c>
      <c r="G53" s="320" t="s">
        <v>1099</v>
      </c>
      <c r="H53" s="320" t="s">
        <v>1100</v>
      </c>
    </row>
    <row r="54" spans="4:8" ht="15.75">
      <c r="D54" s="322" t="s">
        <v>377</v>
      </c>
      <c r="E54" s="322" t="s">
        <v>378</v>
      </c>
      <c r="G54" s="320" t="s">
        <v>1101</v>
      </c>
      <c r="H54" s="320" t="s">
        <v>1102</v>
      </c>
    </row>
    <row r="55" spans="4:8" ht="15.75">
      <c r="D55" s="322" t="s">
        <v>379</v>
      </c>
      <c r="E55" s="322" t="s">
        <v>380</v>
      </c>
      <c r="G55" s="320" t="s">
        <v>1103</v>
      </c>
      <c r="H55" s="320" t="s">
        <v>1104</v>
      </c>
    </row>
    <row r="56" spans="4:8" ht="15.75">
      <c r="D56" s="322" t="s">
        <v>381</v>
      </c>
      <c r="E56" s="322" t="s">
        <v>382</v>
      </c>
      <c r="G56" s="320" t="s">
        <v>1105</v>
      </c>
      <c r="H56" s="320" t="s">
        <v>1106</v>
      </c>
    </row>
    <row r="57" spans="4:8" ht="15.75">
      <c r="D57" s="322" t="s">
        <v>383</v>
      </c>
      <c r="E57" s="322" t="s">
        <v>384</v>
      </c>
      <c r="G57" s="320" t="s">
        <v>1107</v>
      </c>
      <c r="H57" s="320" t="s">
        <v>1108</v>
      </c>
    </row>
    <row r="58" spans="4:8" ht="15.75">
      <c r="D58" s="322" t="s">
        <v>385</v>
      </c>
      <c r="E58" s="322" t="s">
        <v>386</v>
      </c>
      <c r="G58" s="320" t="s">
        <v>1109</v>
      </c>
      <c r="H58" s="320" t="s">
        <v>1110</v>
      </c>
    </row>
    <row r="59" spans="4:8" ht="15.75">
      <c r="D59" s="322" t="s">
        <v>387</v>
      </c>
      <c r="E59" s="322" t="s">
        <v>388</v>
      </c>
      <c r="G59" s="320" t="s">
        <v>1111</v>
      </c>
      <c r="H59" s="320" t="s">
        <v>1112</v>
      </c>
    </row>
    <row r="60" spans="4:8" ht="15.75">
      <c r="D60" s="322" t="s">
        <v>389</v>
      </c>
      <c r="E60" s="322" t="s">
        <v>390</v>
      </c>
      <c r="G60" s="320" t="s">
        <v>1113</v>
      </c>
      <c r="H60" s="320" t="s">
        <v>1114</v>
      </c>
    </row>
    <row r="61" spans="4:8" ht="15.75">
      <c r="D61" s="322" t="s">
        <v>391</v>
      </c>
      <c r="E61" s="322" t="s">
        <v>392</v>
      </c>
      <c r="G61" s="320" t="s">
        <v>1115</v>
      </c>
      <c r="H61" s="320" t="s">
        <v>1116</v>
      </c>
    </row>
    <row r="62" spans="4:8" ht="15.75">
      <c r="D62" s="322" t="s">
        <v>393</v>
      </c>
      <c r="E62" s="322" t="s">
        <v>394</v>
      </c>
      <c r="G62" s="320" t="s">
        <v>1117</v>
      </c>
      <c r="H62" s="320" t="s">
        <v>1118</v>
      </c>
    </row>
    <row r="63" spans="4:8" ht="15.75">
      <c r="D63" s="322" t="s">
        <v>395</v>
      </c>
      <c r="E63" s="322" t="s">
        <v>396</v>
      </c>
      <c r="G63" s="320" t="s">
        <v>1119</v>
      </c>
      <c r="H63" s="320" t="s">
        <v>1120</v>
      </c>
    </row>
    <row r="64" spans="4:8" ht="15.75">
      <c r="D64" s="322" t="s">
        <v>397</v>
      </c>
      <c r="E64" s="322" t="s">
        <v>398</v>
      </c>
      <c r="G64" s="320" t="s">
        <v>1121</v>
      </c>
      <c r="H64" s="320" t="s">
        <v>1122</v>
      </c>
    </row>
    <row r="65" spans="4:8" ht="15.75">
      <c r="D65" s="322" t="s">
        <v>399</v>
      </c>
      <c r="E65" s="322" t="s">
        <v>400</v>
      </c>
      <c r="G65" s="320" t="s">
        <v>1123</v>
      </c>
      <c r="H65" s="320" t="s">
        <v>1124</v>
      </c>
    </row>
    <row r="66" spans="4:8" ht="15.75">
      <c r="D66" s="322" t="s">
        <v>401</v>
      </c>
      <c r="E66" s="322" t="s">
        <v>402</v>
      </c>
      <c r="G66" s="320" t="s">
        <v>1125</v>
      </c>
      <c r="H66" s="320" t="s">
        <v>1126</v>
      </c>
    </row>
    <row r="67" spans="4:8" ht="15.75">
      <c r="D67" s="322" t="s">
        <v>403</v>
      </c>
      <c r="E67" s="322" t="s">
        <v>404</v>
      </c>
      <c r="G67" s="320" t="s">
        <v>1127</v>
      </c>
      <c r="H67" s="320" t="s">
        <v>1128</v>
      </c>
    </row>
    <row r="68" spans="4:8" ht="15.75">
      <c r="D68" s="322" t="s">
        <v>405</v>
      </c>
      <c r="E68" s="322" t="s">
        <v>406</v>
      </c>
      <c r="G68" s="320" t="s">
        <v>1129</v>
      </c>
      <c r="H68" s="320" t="s">
        <v>1130</v>
      </c>
    </row>
    <row r="69" spans="4:8" ht="15.75">
      <c r="D69" s="322" t="s">
        <v>407</v>
      </c>
      <c r="E69" s="322" t="s">
        <v>408</v>
      </c>
      <c r="G69" s="320" t="s">
        <v>1131</v>
      </c>
      <c r="H69" s="320" t="s">
        <v>1132</v>
      </c>
    </row>
    <row r="70" spans="4:8" ht="15.75">
      <c r="D70" s="322" t="s">
        <v>409</v>
      </c>
      <c r="E70" s="322" t="s">
        <v>410</v>
      </c>
      <c r="G70" s="320" t="s">
        <v>1133</v>
      </c>
      <c r="H70" s="320" t="s">
        <v>1134</v>
      </c>
    </row>
    <row r="71" spans="4:8" ht="15.75">
      <c r="D71" s="322" t="s">
        <v>411</v>
      </c>
      <c r="E71" s="322" t="s">
        <v>412</v>
      </c>
      <c r="G71" s="320" t="s">
        <v>1135</v>
      </c>
      <c r="H71" s="320" t="s">
        <v>1136</v>
      </c>
    </row>
    <row r="72" spans="4:8" ht="15.75">
      <c r="D72" s="322" t="s">
        <v>413</v>
      </c>
      <c r="E72" s="322" t="s">
        <v>414</v>
      </c>
      <c r="G72" s="320" t="s">
        <v>1137</v>
      </c>
      <c r="H72" s="320" t="s">
        <v>1138</v>
      </c>
    </row>
    <row r="73" spans="4:8" ht="15.75">
      <c r="D73" s="322" t="s">
        <v>415</v>
      </c>
      <c r="E73" s="322" t="s">
        <v>416</v>
      </c>
      <c r="G73" s="320" t="s">
        <v>1139</v>
      </c>
      <c r="H73" s="320" t="s">
        <v>1140</v>
      </c>
    </row>
    <row r="74" spans="4:8" ht="15.75">
      <c r="D74" s="322" t="s">
        <v>417</v>
      </c>
      <c r="E74" s="322" t="s">
        <v>418</v>
      </c>
      <c r="G74" s="320" t="s">
        <v>1141</v>
      </c>
      <c r="H74" s="320" t="s">
        <v>1142</v>
      </c>
    </row>
    <row r="75" spans="4:8" ht="15.75">
      <c r="D75" s="322" t="s">
        <v>419</v>
      </c>
      <c r="E75" s="322" t="s">
        <v>420</v>
      </c>
      <c r="G75" s="320" t="s">
        <v>1143</v>
      </c>
      <c r="H75" s="320" t="s">
        <v>1144</v>
      </c>
    </row>
    <row r="76" spans="4:8" ht="15.75">
      <c r="D76" s="322" t="s">
        <v>421</v>
      </c>
      <c r="E76" s="322" t="s">
        <v>422</v>
      </c>
      <c r="G76" s="320" t="s">
        <v>1145</v>
      </c>
      <c r="H76" s="320" t="s">
        <v>1146</v>
      </c>
    </row>
    <row r="77" spans="4:8" ht="15.75">
      <c r="D77" s="322" t="s">
        <v>423</v>
      </c>
      <c r="E77" s="322" t="s">
        <v>424</v>
      </c>
      <c r="G77" s="320" t="s">
        <v>1147</v>
      </c>
      <c r="H77" s="320" t="s">
        <v>1148</v>
      </c>
    </row>
    <row r="78" spans="4:8" ht="15.75">
      <c r="D78" s="322" t="s">
        <v>425</v>
      </c>
      <c r="E78" s="322" t="s">
        <v>426</v>
      </c>
      <c r="G78" s="320" t="s">
        <v>1149</v>
      </c>
      <c r="H78" s="320" t="s">
        <v>1150</v>
      </c>
    </row>
    <row r="79" spans="4:8" ht="15.75">
      <c r="D79" s="322" t="s">
        <v>427</v>
      </c>
      <c r="E79" s="322" t="s">
        <v>428</v>
      </c>
      <c r="G79" s="320" t="s">
        <v>1151</v>
      </c>
      <c r="H79" s="320" t="s">
        <v>1152</v>
      </c>
    </row>
    <row r="80" spans="4:8" ht="15.75">
      <c r="D80" s="322" t="s">
        <v>429</v>
      </c>
      <c r="E80" s="322" t="s">
        <v>430</v>
      </c>
      <c r="G80" s="320" t="s">
        <v>1153</v>
      </c>
      <c r="H80" s="320" t="s">
        <v>1154</v>
      </c>
    </row>
    <row r="81" spans="4:8" ht="15.75">
      <c r="D81" s="321" t="s">
        <v>431</v>
      </c>
      <c r="E81" s="322" t="s">
        <v>432</v>
      </c>
      <c r="G81" s="320" t="s">
        <v>1155</v>
      </c>
      <c r="H81" s="320" t="s">
        <v>1156</v>
      </c>
    </row>
    <row r="82" spans="4:8" ht="15.75">
      <c r="D82" s="322" t="s">
        <v>433</v>
      </c>
      <c r="E82" s="322" t="s">
        <v>434</v>
      </c>
      <c r="G82" s="320" t="s">
        <v>1157</v>
      </c>
      <c r="H82" s="320" t="s">
        <v>1158</v>
      </c>
    </row>
    <row r="83" spans="4:8" ht="15.75">
      <c r="D83" s="322" t="s">
        <v>435</v>
      </c>
      <c r="E83" s="322" t="s">
        <v>436</v>
      </c>
      <c r="G83" s="320" t="s">
        <v>1159</v>
      </c>
      <c r="H83" s="320" t="s">
        <v>1160</v>
      </c>
    </row>
    <row r="84" spans="4:8" ht="15.75">
      <c r="D84" s="322" t="s">
        <v>437</v>
      </c>
      <c r="E84" s="322" t="s">
        <v>438</v>
      </c>
      <c r="G84" s="320" t="s">
        <v>1161</v>
      </c>
      <c r="H84" s="320" t="s">
        <v>1162</v>
      </c>
    </row>
    <row r="85" spans="4:8" ht="15.75">
      <c r="D85" s="322" t="s">
        <v>439</v>
      </c>
      <c r="E85" s="322" t="s">
        <v>440</v>
      </c>
      <c r="G85" s="320" t="s">
        <v>1163</v>
      </c>
      <c r="H85" s="320" t="s">
        <v>1164</v>
      </c>
    </row>
    <row r="86" spans="4:8" ht="15.75">
      <c r="D86" s="322" t="s">
        <v>441</v>
      </c>
      <c r="E86" s="322" t="s">
        <v>442</v>
      </c>
      <c r="G86" s="320" t="s">
        <v>1165</v>
      </c>
      <c r="H86" s="320" t="s">
        <v>1166</v>
      </c>
    </row>
    <row r="87" spans="4:8" ht="15.75">
      <c r="D87" s="322" t="s">
        <v>443</v>
      </c>
      <c r="E87" s="322" t="s">
        <v>444</v>
      </c>
      <c r="G87" s="320" t="s">
        <v>1167</v>
      </c>
      <c r="H87" s="320" t="s">
        <v>1168</v>
      </c>
    </row>
    <row r="88" spans="4:8" ht="15.75">
      <c r="D88" s="322" t="s">
        <v>445</v>
      </c>
      <c r="E88" s="322" t="s">
        <v>446</v>
      </c>
      <c r="G88" s="320" t="s">
        <v>1169</v>
      </c>
      <c r="H88" s="320" t="s">
        <v>1170</v>
      </c>
    </row>
    <row r="89" spans="4:8" ht="15.75">
      <c r="D89" s="322" t="s">
        <v>447</v>
      </c>
      <c r="E89" s="322" t="s">
        <v>448</v>
      </c>
      <c r="G89" s="320" t="s">
        <v>1171</v>
      </c>
      <c r="H89" s="320" t="s">
        <v>1172</v>
      </c>
    </row>
    <row r="90" spans="4:8" ht="15.75">
      <c r="D90" s="321" t="s">
        <v>449</v>
      </c>
      <c r="E90" s="322" t="s">
        <v>450</v>
      </c>
      <c r="G90" s="320" t="s">
        <v>1173</v>
      </c>
      <c r="H90" s="320" t="s">
        <v>1174</v>
      </c>
    </row>
    <row r="91" spans="4:8" ht="15.75">
      <c r="D91" s="322" t="s">
        <v>451</v>
      </c>
      <c r="E91" s="322" t="s">
        <v>452</v>
      </c>
      <c r="G91" s="320" t="s">
        <v>1175</v>
      </c>
      <c r="H91" s="320" t="s">
        <v>1176</v>
      </c>
    </row>
    <row r="92" spans="4:8" ht="15.75">
      <c r="D92" s="322" t="s">
        <v>453</v>
      </c>
      <c r="E92" s="322" t="s">
        <v>454</v>
      </c>
      <c r="G92" s="320" t="s">
        <v>1177</v>
      </c>
      <c r="H92" s="320" t="s">
        <v>1178</v>
      </c>
    </row>
    <row r="93" spans="4:8" ht="15.75">
      <c r="D93" s="322" t="s">
        <v>455</v>
      </c>
      <c r="E93" s="322" t="s">
        <v>456</v>
      </c>
      <c r="G93" s="320" t="s">
        <v>1179</v>
      </c>
      <c r="H93" s="320" t="s">
        <v>1180</v>
      </c>
    </row>
    <row r="94" spans="4:8" ht="15.75">
      <c r="D94" s="322" t="s">
        <v>457</v>
      </c>
      <c r="E94" s="322" t="s">
        <v>458</v>
      </c>
      <c r="G94" s="320" t="s">
        <v>1181</v>
      </c>
      <c r="H94" s="320" t="s">
        <v>1182</v>
      </c>
    </row>
    <row r="95" spans="4:8" ht="15.75">
      <c r="D95" s="322" t="s">
        <v>459</v>
      </c>
      <c r="E95" s="322" t="s">
        <v>460</v>
      </c>
      <c r="G95" s="320" t="s">
        <v>1183</v>
      </c>
      <c r="H95" s="320" t="s">
        <v>1184</v>
      </c>
    </row>
    <row r="96" spans="4:8" ht="15.75">
      <c r="D96" s="322" t="s">
        <v>461</v>
      </c>
      <c r="E96" s="322" t="s">
        <v>462</v>
      </c>
      <c r="G96" s="320" t="s">
        <v>1185</v>
      </c>
      <c r="H96" s="320" t="s">
        <v>1186</v>
      </c>
    </row>
    <row r="97" spans="4:8" ht="15.75">
      <c r="D97" s="322" t="s">
        <v>463</v>
      </c>
      <c r="E97" s="322" t="s">
        <v>464</v>
      </c>
      <c r="G97" s="320" t="s">
        <v>1187</v>
      </c>
      <c r="H97" s="320" t="s">
        <v>1188</v>
      </c>
    </row>
    <row r="98" spans="4:8" ht="15.75">
      <c r="D98" s="322" t="s">
        <v>465</v>
      </c>
      <c r="E98" s="322" t="s">
        <v>466</v>
      </c>
      <c r="G98" s="320" t="s">
        <v>1189</v>
      </c>
      <c r="H98" s="320" t="s">
        <v>1190</v>
      </c>
    </row>
    <row r="99" spans="4:8" ht="15.75">
      <c r="D99" s="322" t="s">
        <v>467</v>
      </c>
      <c r="E99" s="322" t="s">
        <v>468</v>
      </c>
      <c r="G99" s="320" t="s">
        <v>1191</v>
      </c>
      <c r="H99" s="320" t="s">
        <v>1192</v>
      </c>
    </row>
    <row r="100" spans="4:8" ht="15.75">
      <c r="D100" s="322" t="s">
        <v>469</v>
      </c>
      <c r="E100" s="322" t="s">
        <v>470</v>
      </c>
      <c r="G100" s="320" t="s">
        <v>1193</v>
      </c>
      <c r="H100" s="320" t="s">
        <v>1194</v>
      </c>
    </row>
    <row r="101" spans="4:8" ht="15.75">
      <c r="D101" s="322" t="s">
        <v>471</v>
      </c>
      <c r="E101" s="322" t="s">
        <v>472</v>
      </c>
      <c r="G101" s="320" t="s">
        <v>1195</v>
      </c>
      <c r="H101" s="320" t="s">
        <v>1196</v>
      </c>
    </row>
    <row r="102" spans="4:8" ht="15.75">
      <c r="D102" s="322" t="s">
        <v>473</v>
      </c>
      <c r="E102" s="322" t="s">
        <v>474</v>
      </c>
      <c r="G102" s="320" t="s">
        <v>1197</v>
      </c>
      <c r="H102" s="320" t="s">
        <v>1198</v>
      </c>
    </row>
    <row r="103" spans="4:8" ht="15.75">
      <c r="D103" s="322" t="s">
        <v>475</v>
      </c>
      <c r="E103" s="322" t="s">
        <v>476</v>
      </c>
      <c r="G103" s="320" t="s">
        <v>1199</v>
      </c>
      <c r="H103" s="320" t="s">
        <v>1200</v>
      </c>
    </row>
    <row r="104" spans="4:8" ht="15.75">
      <c r="D104" s="321" t="s">
        <v>477</v>
      </c>
      <c r="E104" s="322" t="s">
        <v>478</v>
      </c>
      <c r="G104" s="320" t="s">
        <v>1201</v>
      </c>
      <c r="H104" s="320" t="s">
        <v>1202</v>
      </c>
    </row>
    <row r="105" spans="4:8" ht="15.75">
      <c r="D105" s="322" t="s">
        <v>479</v>
      </c>
      <c r="E105" s="322" t="s">
        <v>480</v>
      </c>
      <c r="G105" s="320" t="s">
        <v>1203</v>
      </c>
      <c r="H105" s="320" t="s">
        <v>1204</v>
      </c>
    </row>
    <row r="106" spans="4:8" ht="15.75">
      <c r="D106" s="322" t="s">
        <v>481</v>
      </c>
      <c r="E106" s="322" t="s">
        <v>482</v>
      </c>
      <c r="G106" s="320" t="s">
        <v>1205</v>
      </c>
      <c r="H106" s="320" t="s">
        <v>1206</v>
      </c>
    </row>
    <row r="107" spans="4:8" ht="15.75">
      <c r="D107" s="322" t="s">
        <v>483</v>
      </c>
      <c r="E107" s="322" t="s">
        <v>484</v>
      </c>
      <c r="G107" s="320" t="s">
        <v>1207</v>
      </c>
      <c r="H107" s="320" t="s">
        <v>1208</v>
      </c>
    </row>
    <row r="108" spans="4:8" ht="15.75">
      <c r="D108" s="322" t="s">
        <v>229</v>
      </c>
      <c r="E108" s="322" t="s">
        <v>485</v>
      </c>
      <c r="G108" s="320" t="s">
        <v>1209</v>
      </c>
      <c r="H108" s="320" t="s">
        <v>1210</v>
      </c>
    </row>
    <row r="109" spans="4:8" ht="15.75">
      <c r="D109" s="322" t="s">
        <v>486</v>
      </c>
      <c r="E109" s="322" t="s">
        <v>487</v>
      </c>
      <c r="G109" s="320" t="s">
        <v>1211</v>
      </c>
      <c r="H109" s="320" t="s">
        <v>1212</v>
      </c>
    </row>
    <row r="110" spans="4:8" ht="15.75">
      <c r="D110" s="322" t="s">
        <v>488</v>
      </c>
      <c r="E110" s="322" t="s">
        <v>489</v>
      </c>
      <c r="G110" s="320" t="s">
        <v>1213</v>
      </c>
      <c r="H110" s="320" t="s">
        <v>1214</v>
      </c>
    </row>
    <row r="111" spans="4:8" ht="15.75">
      <c r="D111" s="321" t="s">
        <v>490</v>
      </c>
      <c r="E111" s="322" t="s">
        <v>491</v>
      </c>
      <c r="G111" s="320" t="s">
        <v>1215</v>
      </c>
      <c r="H111" s="320" t="s">
        <v>1216</v>
      </c>
    </row>
    <row r="112" spans="4:8" ht="15.75">
      <c r="D112" s="322" t="s">
        <v>492</v>
      </c>
      <c r="E112" s="322" t="s">
        <v>493</v>
      </c>
      <c r="G112" s="320" t="s">
        <v>1217</v>
      </c>
      <c r="H112" s="320" t="s">
        <v>1218</v>
      </c>
    </row>
    <row r="113" spans="4:8" ht="15.75">
      <c r="D113" s="322" t="s">
        <v>494</v>
      </c>
      <c r="E113" s="322" t="s">
        <v>495</v>
      </c>
      <c r="G113" s="320" t="s">
        <v>1219</v>
      </c>
      <c r="H113" s="320" t="s">
        <v>1220</v>
      </c>
    </row>
    <row r="114" spans="4:8" ht="15.75">
      <c r="D114" s="322" t="s">
        <v>496</v>
      </c>
      <c r="E114" s="322" t="s">
        <v>497</v>
      </c>
      <c r="G114" s="320" t="s">
        <v>1221</v>
      </c>
      <c r="H114" s="320" t="s">
        <v>1222</v>
      </c>
    </row>
    <row r="115" spans="4:8" ht="15.75">
      <c r="D115" s="322" t="s">
        <v>498</v>
      </c>
      <c r="E115" s="322" t="s">
        <v>499</v>
      </c>
      <c r="G115" s="320" t="s">
        <v>1223</v>
      </c>
      <c r="H115" s="320" t="s">
        <v>1224</v>
      </c>
    </row>
    <row r="116" spans="4:8" ht="15.75">
      <c r="D116" s="322" t="s">
        <v>500</v>
      </c>
      <c r="E116" s="322" t="s">
        <v>501</v>
      </c>
      <c r="G116" s="320" t="s">
        <v>1225</v>
      </c>
      <c r="H116" s="320" t="s">
        <v>1226</v>
      </c>
    </row>
    <row r="117" spans="4:8" ht="15.75">
      <c r="D117" s="322" t="s">
        <v>502</v>
      </c>
      <c r="E117" s="322" t="s">
        <v>503</v>
      </c>
      <c r="G117" s="320" t="s">
        <v>1227</v>
      </c>
      <c r="H117" s="320" t="s">
        <v>1228</v>
      </c>
    </row>
    <row r="118" spans="4:8" ht="15.75">
      <c r="D118" s="322" t="s">
        <v>504</v>
      </c>
      <c r="E118" s="322" t="s">
        <v>505</v>
      </c>
      <c r="G118" s="320" t="s">
        <v>1229</v>
      </c>
      <c r="H118" s="320" t="s">
        <v>1230</v>
      </c>
    </row>
    <row r="119" spans="4:8" ht="15.75">
      <c r="D119" s="322" t="s">
        <v>506</v>
      </c>
      <c r="E119" s="322" t="s">
        <v>507</v>
      </c>
      <c r="G119" s="320" t="s">
        <v>1231</v>
      </c>
      <c r="H119" s="320" t="s">
        <v>1232</v>
      </c>
    </row>
    <row r="120" spans="4:8" ht="15.75">
      <c r="D120" s="322" t="s">
        <v>508</v>
      </c>
      <c r="E120" s="322" t="s">
        <v>509</v>
      </c>
      <c r="G120" s="320" t="s">
        <v>1233</v>
      </c>
      <c r="H120" s="320" t="s">
        <v>1234</v>
      </c>
    </row>
    <row r="121" spans="4:8" ht="15.75">
      <c r="D121" s="322" t="s">
        <v>510</v>
      </c>
      <c r="E121" s="322" t="s">
        <v>511</v>
      </c>
      <c r="G121" s="320" t="s">
        <v>1235</v>
      </c>
      <c r="H121" s="320" t="s">
        <v>1236</v>
      </c>
    </row>
    <row r="122" spans="4:8" ht="15.75">
      <c r="D122" s="322" t="s">
        <v>512</v>
      </c>
      <c r="E122" s="322" t="s">
        <v>513</v>
      </c>
      <c r="G122" s="320" t="s">
        <v>1237</v>
      </c>
      <c r="H122" s="320" t="s">
        <v>1238</v>
      </c>
    </row>
    <row r="123" spans="4:8" ht="15.75">
      <c r="D123" s="322" t="s">
        <v>514</v>
      </c>
      <c r="E123" s="322" t="s">
        <v>515</v>
      </c>
      <c r="G123" s="320" t="s">
        <v>1239</v>
      </c>
      <c r="H123" s="320" t="s">
        <v>1240</v>
      </c>
    </row>
    <row r="124" spans="4:8" ht="15.75">
      <c r="D124" s="322" t="s">
        <v>516</v>
      </c>
      <c r="E124" s="322" t="s">
        <v>517</v>
      </c>
      <c r="G124" s="320" t="s">
        <v>1241</v>
      </c>
      <c r="H124" s="320" t="s">
        <v>1242</v>
      </c>
    </row>
    <row r="125" spans="4:8" ht="15.75">
      <c r="D125" s="322" t="s">
        <v>518</v>
      </c>
      <c r="E125" s="322" t="s">
        <v>519</v>
      </c>
      <c r="G125" s="320" t="s">
        <v>1243</v>
      </c>
      <c r="H125" s="320" t="s">
        <v>1244</v>
      </c>
    </row>
    <row r="126" spans="4:8" ht="15.75">
      <c r="D126" s="322" t="s">
        <v>520</v>
      </c>
      <c r="E126" s="322" t="s">
        <v>521</v>
      </c>
      <c r="G126" s="320" t="s">
        <v>1245</v>
      </c>
      <c r="H126" s="320" t="s">
        <v>1246</v>
      </c>
    </row>
    <row r="127" spans="4:8" ht="15.75">
      <c r="D127" s="322" t="s">
        <v>522</v>
      </c>
      <c r="E127" s="322" t="s">
        <v>523</v>
      </c>
      <c r="G127" s="320" t="s">
        <v>1247</v>
      </c>
      <c r="H127" s="320" t="s">
        <v>1248</v>
      </c>
    </row>
    <row r="128" spans="4:8" ht="15.75">
      <c r="D128" s="322" t="s">
        <v>524</v>
      </c>
      <c r="E128" s="322" t="s">
        <v>525</v>
      </c>
      <c r="G128" s="320" t="s">
        <v>1249</v>
      </c>
      <c r="H128" s="320" t="s">
        <v>1250</v>
      </c>
    </row>
    <row r="129" spans="4:8" ht="15.75">
      <c r="D129" s="322" t="s">
        <v>526</v>
      </c>
      <c r="E129" s="322" t="s">
        <v>527</v>
      </c>
      <c r="G129" s="320" t="s">
        <v>1251</v>
      </c>
      <c r="H129" s="320" t="s">
        <v>1252</v>
      </c>
    </row>
    <row r="130" spans="4:8" ht="15.75">
      <c r="D130" s="322" t="s">
        <v>528</v>
      </c>
      <c r="E130" s="322" t="s">
        <v>529</v>
      </c>
      <c r="G130" s="320" t="s">
        <v>1253</v>
      </c>
      <c r="H130" s="320" t="s">
        <v>1254</v>
      </c>
    </row>
    <row r="131" spans="4:8" ht="15.75">
      <c r="D131" s="322" t="s">
        <v>530</v>
      </c>
      <c r="E131" s="322" t="s">
        <v>531</v>
      </c>
      <c r="G131" s="320" t="s">
        <v>1255</v>
      </c>
      <c r="H131" s="320" t="s">
        <v>1256</v>
      </c>
    </row>
    <row r="132" spans="4:8" ht="15.75">
      <c r="D132" s="322" t="s">
        <v>532</v>
      </c>
      <c r="E132" s="322" t="s">
        <v>533</v>
      </c>
      <c r="G132" s="320" t="s">
        <v>1257</v>
      </c>
      <c r="H132" s="320" t="s">
        <v>1258</v>
      </c>
    </row>
    <row r="133" spans="4:8" ht="15.75">
      <c r="D133" s="322" t="s">
        <v>534</v>
      </c>
      <c r="E133" s="322" t="s">
        <v>535</v>
      </c>
      <c r="G133" s="320" t="s">
        <v>1259</v>
      </c>
      <c r="H133" s="320" t="s">
        <v>1260</v>
      </c>
    </row>
    <row r="134" spans="4:8" ht="15.75">
      <c r="D134" s="322" t="s">
        <v>536</v>
      </c>
      <c r="E134" s="322" t="s">
        <v>537</v>
      </c>
      <c r="G134" s="320" t="s">
        <v>1261</v>
      </c>
      <c r="H134" s="320" t="s">
        <v>1262</v>
      </c>
    </row>
    <row r="135" spans="4:8" ht="15.75">
      <c r="D135" s="322" t="s">
        <v>538</v>
      </c>
      <c r="E135" s="322" t="s">
        <v>539</v>
      </c>
      <c r="G135" s="320" t="s">
        <v>1263</v>
      </c>
      <c r="H135" s="320" t="s">
        <v>1264</v>
      </c>
    </row>
    <row r="136" spans="4:8" ht="15.75">
      <c r="D136" s="322" t="s">
        <v>540</v>
      </c>
      <c r="E136" s="322" t="s">
        <v>541</v>
      </c>
      <c r="G136" s="320" t="s">
        <v>1265</v>
      </c>
      <c r="H136" s="320" t="s">
        <v>1266</v>
      </c>
    </row>
    <row r="137" spans="4:8" ht="15.75">
      <c r="D137" s="322" t="s">
        <v>542</v>
      </c>
      <c r="E137" s="322" t="s">
        <v>543</v>
      </c>
      <c r="G137" s="320" t="s">
        <v>1267</v>
      </c>
      <c r="H137" s="320" t="s">
        <v>1268</v>
      </c>
    </row>
    <row r="138" spans="4:8" ht="15.75">
      <c r="D138" s="322" t="s">
        <v>544</v>
      </c>
      <c r="E138" s="322" t="s">
        <v>545</v>
      </c>
      <c r="G138" s="320" t="s">
        <v>1269</v>
      </c>
      <c r="H138" s="320" t="s">
        <v>1270</v>
      </c>
    </row>
    <row r="139" spans="4:8" ht="15.75">
      <c r="D139" s="322" t="s">
        <v>546</v>
      </c>
      <c r="E139" s="322" t="s">
        <v>547</v>
      </c>
      <c r="G139" s="320" t="s">
        <v>1271</v>
      </c>
      <c r="H139" s="320" t="s">
        <v>1272</v>
      </c>
    </row>
    <row r="140" spans="4:8" ht="15.75">
      <c r="D140" s="322" t="s">
        <v>548</v>
      </c>
      <c r="E140" s="322" t="s">
        <v>549</v>
      </c>
      <c r="G140" s="320" t="s">
        <v>1273</v>
      </c>
      <c r="H140" s="320" t="s">
        <v>1274</v>
      </c>
    </row>
    <row r="141" spans="4:8" ht="15.75">
      <c r="D141" s="322" t="s">
        <v>550</v>
      </c>
      <c r="E141" s="322" t="s">
        <v>551</v>
      </c>
      <c r="G141" s="320" t="s">
        <v>1275</v>
      </c>
      <c r="H141" s="320" t="s">
        <v>1276</v>
      </c>
    </row>
    <row r="142" spans="4:8" ht="15.75">
      <c r="D142" s="322" t="s">
        <v>552</v>
      </c>
      <c r="E142" s="322" t="s">
        <v>553</v>
      </c>
      <c r="G142" s="320" t="s">
        <v>1277</v>
      </c>
      <c r="H142" s="320" t="s">
        <v>1278</v>
      </c>
    </row>
    <row r="143" spans="4:8" ht="15.75">
      <c r="D143" s="322" t="s">
        <v>554</v>
      </c>
      <c r="E143" s="322" t="s">
        <v>555</v>
      </c>
      <c r="G143" s="320" t="s">
        <v>1279</v>
      </c>
      <c r="H143" s="320" t="s">
        <v>1280</v>
      </c>
    </row>
    <row r="144" spans="4:8" ht="15.75">
      <c r="D144" s="322" t="s">
        <v>556</v>
      </c>
      <c r="E144" s="322" t="s">
        <v>557</v>
      </c>
      <c r="G144" s="320" t="s">
        <v>1281</v>
      </c>
      <c r="H144" s="320" t="s">
        <v>1282</v>
      </c>
    </row>
    <row r="145" spans="4:8" ht="15.75">
      <c r="D145" s="322" t="s">
        <v>558</v>
      </c>
      <c r="E145" s="322" t="s">
        <v>559</v>
      </c>
      <c r="G145" s="320" t="s">
        <v>1283</v>
      </c>
      <c r="H145" s="320" t="s">
        <v>1284</v>
      </c>
    </row>
    <row r="146" spans="4:8" ht="15.75">
      <c r="D146" s="322" t="s">
        <v>560</v>
      </c>
      <c r="E146" s="322" t="s">
        <v>561</v>
      </c>
      <c r="G146" s="320" t="s">
        <v>1285</v>
      </c>
      <c r="H146" s="320" t="s">
        <v>1286</v>
      </c>
    </row>
    <row r="147" spans="4:8" ht="15.75">
      <c r="D147" s="322" t="s">
        <v>562</v>
      </c>
      <c r="E147" s="322" t="s">
        <v>563</v>
      </c>
      <c r="G147" s="320" t="s">
        <v>1287</v>
      </c>
      <c r="H147" s="320" t="s">
        <v>1288</v>
      </c>
    </row>
    <row r="148" spans="4:8" ht="15.75">
      <c r="D148" s="322" t="s">
        <v>564</v>
      </c>
      <c r="E148" s="322" t="s">
        <v>565</v>
      </c>
      <c r="G148" s="320" t="s">
        <v>1289</v>
      </c>
      <c r="H148" s="320" t="s">
        <v>1290</v>
      </c>
    </row>
    <row r="149" spans="4:8" ht="15.75">
      <c r="D149" s="322" t="s">
        <v>566</v>
      </c>
      <c r="E149" s="322" t="s">
        <v>567</v>
      </c>
      <c r="G149" s="320" t="s">
        <v>1291</v>
      </c>
      <c r="H149" s="320" t="s">
        <v>1292</v>
      </c>
    </row>
    <row r="150" spans="4:8" ht="15.75">
      <c r="D150" s="322" t="s">
        <v>568</v>
      </c>
      <c r="E150" s="322" t="s">
        <v>569</v>
      </c>
      <c r="G150" s="320" t="s">
        <v>1293</v>
      </c>
      <c r="H150" s="320" t="s">
        <v>1294</v>
      </c>
    </row>
    <row r="151" spans="4:8" ht="15.75">
      <c r="D151" s="322" t="s">
        <v>570</v>
      </c>
      <c r="E151" s="322" t="s">
        <v>571</v>
      </c>
      <c r="G151" s="320" t="s">
        <v>1295</v>
      </c>
      <c r="H151" s="320" t="s">
        <v>1296</v>
      </c>
    </row>
    <row r="152" spans="4:8" ht="15.75">
      <c r="D152" s="322" t="s">
        <v>572</v>
      </c>
      <c r="E152" s="322" t="s">
        <v>573</v>
      </c>
      <c r="G152" s="320" t="s">
        <v>1297</v>
      </c>
      <c r="H152" s="320" t="s">
        <v>1298</v>
      </c>
    </row>
    <row r="153" spans="4:8" ht="15.75">
      <c r="D153" s="322" t="s">
        <v>574</v>
      </c>
      <c r="E153" s="322" t="s">
        <v>575</v>
      </c>
      <c r="G153" s="320" t="s">
        <v>1299</v>
      </c>
      <c r="H153" s="320" t="s">
        <v>1300</v>
      </c>
    </row>
    <row r="154" spans="4:8" ht="15.75">
      <c r="D154" s="322" t="s">
        <v>576</v>
      </c>
      <c r="E154" s="322" t="s">
        <v>577</v>
      </c>
      <c r="G154" s="320" t="s">
        <v>1301</v>
      </c>
      <c r="H154" s="320" t="s">
        <v>1302</v>
      </c>
    </row>
    <row r="155" spans="4:8" ht="15.75">
      <c r="D155" s="322" t="s">
        <v>578</v>
      </c>
      <c r="E155" s="322" t="s">
        <v>579</v>
      </c>
      <c r="G155" s="320" t="s">
        <v>1303</v>
      </c>
      <c r="H155" s="320" t="s">
        <v>1304</v>
      </c>
    </row>
    <row r="156" spans="4:8" ht="15.75">
      <c r="D156" s="322" t="s">
        <v>580</v>
      </c>
      <c r="E156" s="322" t="s">
        <v>581</v>
      </c>
      <c r="G156" s="320" t="s">
        <v>1305</v>
      </c>
      <c r="H156" s="320" t="s">
        <v>1306</v>
      </c>
    </row>
    <row r="157" spans="4:8" ht="15.75">
      <c r="D157" s="322" t="s">
        <v>582</v>
      </c>
      <c r="E157" s="322" t="s">
        <v>583</v>
      </c>
      <c r="G157" s="320" t="s">
        <v>1307</v>
      </c>
      <c r="H157" s="320" t="s">
        <v>1308</v>
      </c>
    </row>
    <row r="158" spans="4:8" ht="15.75">
      <c r="D158" s="322" t="s">
        <v>584</v>
      </c>
      <c r="E158" s="322" t="s">
        <v>585</v>
      </c>
      <c r="G158" s="320" t="s">
        <v>1309</v>
      </c>
      <c r="H158" s="320" t="s">
        <v>1310</v>
      </c>
    </row>
    <row r="159" spans="4:8" ht="15.75">
      <c r="D159" s="322" t="s">
        <v>586</v>
      </c>
      <c r="E159" s="322" t="s">
        <v>587</v>
      </c>
      <c r="G159" s="320" t="s">
        <v>1311</v>
      </c>
      <c r="H159" s="320" t="s">
        <v>1312</v>
      </c>
    </row>
    <row r="160" spans="4:8" ht="15.75">
      <c r="D160" s="322" t="s">
        <v>588</v>
      </c>
      <c r="E160" s="322" t="s">
        <v>589</v>
      </c>
      <c r="G160" s="320" t="s">
        <v>1313</v>
      </c>
      <c r="H160" s="320" t="s">
        <v>1314</v>
      </c>
    </row>
    <row r="161" spans="4:8" ht="15.75">
      <c r="D161" s="322" t="s">
        <v>590</v>
      </c>
      <c r="E161" s="322" t="s">
        <v>591</v>
      </c>
      <c r="G161" s="320" t="s">
        <v>1315</v>
      </c>
      <c r="H161" s="320" t="s">
        <v>1316</v>
      </c>
    </row>
    <row r="162" spans="4:8" ht="15.75">
      <c r="D162" s="322" t="s">
        <v>592</v>
      </c>
      <c r="E162" s="322" t="s">
        <v>593</v>
      </c>
      <c r="G162" s="320" t="s">
        <v>1317</v>
      </c>
      <c r="H162" s="320" t="s">
        <v>1318</v>
      </c>
    </row>
    <row r="163" spans="4:8" ht="15.75">
      <c r="D163" s="322" t="s">
        <v>594</v>
      </c>
      <c r="E163" s="322" t="s">
        <v>595</v>
      </c>
      <c r="G163" s="320" t="s">
        <v>1319</v>
      </c>
      <c r="H163" s="320" t="s">
        <v>1320</v>
      </c>
    </row>
    <row r="164" spans="4:8" ht="15.75">
      <c r="D164" s="322" t="s">
        <v>596</v>
      </c>
      <c r="E164" s="322" t="s">
        <v>597</v>
      </c>
      <c r="G164" s="320" t="s">
        <v>1321</v>
      </c>
      <c r="H164" s="320" t="s">
        <v>1322</v>
      </c>
    </row>
    <row r="165" spans="4:5" ht="15.75">
      <c r="D165" s="322" t="s">
        <v>598</v>
      </c>
      <c r="E165" s="322" t="s">
        <v>599</v>
      </c>
    </row>
    <row r="166" spans="4:5" ht="15.75">
      <c r="D166" s="322" t="s">
        <v>600</v>
      </c>
      <c r="E166" s="322" t="s">
        <v>601</v>
      </c>
    </row>
    <row r="167" spans="4:5" ht="15.75">
      <c r="D167" s="322" t="s">
        <v>602</v>
      </c>
      <c r="E167" s="322" t="s">
        <v>603</v>
      </c>
    </row>
    <row r="168" spans="4:5" ht="15.75">
      <c r="D168" s="322" t="s">
        <v>604</v>
      </c>
      <c r="E168" s="322" t="s">
        <v>605</v>
      </c>
    </row>
    <row r="169" spans="4:5" ht="15.75">
      <c r="D169" s="322" t="s">
        <v>606</v>
      </c>
      <c r="E169" s="322" t="s">
        <v>607</v>
      </c>
    </row>
    <row r="170" spans="4:5" ht="15.75">
      <c r="D170" s="322" t="s">
        <v>608</v>
      </c>
      <c r="E170" s="322" t="s">
        <v>609</v>
      </c>
    </row>
    <row r="171" spans="4:5" ht="15.75">
      <c r="D171" s="322" t="s">
        <v>610</v>
      </c>
      <c r="E171" s="322" t="s">
        <v>611</v>
      </c>
    </row>
    <row r="172" spans="4:5" ht="15.75">
      <c r="D172" s="322" t="s">
        <v>612</v>
      </c>
      <c r="E172" s="322" t="s">
        <v>613</v>
      </c>
    </row>
    <row r="173" spans="4:5" ht="15.75">
      <c r="D173" s="322" t="s">
        <v>614</v>
      </c>
      <c r="E173" s="322" t="s">
        <v>615</v>
      </c>
    </row>
    <row r="174" spans="4:5" ht="15.75">
      <c r="D174" s="322" t="s">
        <v>616</v>
      </c>
      <c r="E174" s="322" t="s">
        <v>617</v>
      </c>
    </row>
    <row r="175" spans="4:5" ht="15.75">
      <c r="D175" s="322" t="s">
        <v>618</v>
      </c>
      <c r="E175" s="322" t="s">
        <v>619</v>
      </c>
    </row>
    <row r="176" spans="4:5" ht="15.75">
      <c r="D176" s="322" t="s">
        <v>620</v>
      </c>
      <c r="E176" s="322" t="s">
        <v>621</v>
      </c>
    </row>
    <row r="177" spans="4:5" ht="15.75">
      <c r="D177" s="322" t="s">
        <v>622</v>
      </c>
      <c r="E177" s="322" t="s">
        <v>623</v>
      </c>
    </row>
    <row r="178" spans="4:5" ht="15.75">
      <c r="D178" s="322" t="s">
        <v>624</v>
      </c>
      <c r="E178" s="322" t="s">
        <v>625</v>
      </c>
    </row>
    <row r="179" spans="4:5" ht="15.75">
      <c r="D179" s="322" t="s">
        <v>626</v>
      </c>
      <c r="E179" s="322" t="s">
        <v>627</v>
      </c>
    </row>
    <row r="180" spans="4:5" ht="15.75">
      <c r="D180" s="322" t="s">
        <v>628</v>
      </c>
      <c r="E180" s="322" t="s">
        <v>629</v>
      </c>
    </row>
    <row r="181" spans="4:5" ht="15.75">
      <c r="D181" s="322" t="s">
        <v>630</v>
      </c>
      <c r="E181" s="322" t="s">
        <v>631</v>
      </c>
    </row>
    <row r="182" spans="4:5" ht="15.75">
      <c r="D182" s="321" t="s">
        <v>632</v>
      </c>
      <c r="E182" s="322" t="s">
        <v>633</v>
      </c>
    </row>
    <row r="183" spans="4:5" ht="15.75">
      <c r="D183" s="322" t="s">
        <v>634</v>
      </c>
      <c r="E183" s="322" t="s">
        <v>635</v>
      </c>
    </row>
    <row r="184" spans="4:5" ht="15.75">
      <c r="D184" s="322" t="s">
        <v>636</v>
      </c>
      <c r="E184" s="322" t="s">
        <v>637</v>
      </c>
    </row>
    <row r="185" spans="4:5" ht="15.75">
      <c r="D185" s="322" t="s">
        <v>638</v>
      </c>
      <c r="E185" s="322" t="s">
        <v>639</v>
      </c>
    </row>
    <row r="186" spans="4:5" ht="15.75">
      <c r="D186" s="322" t="s">
        <v>640</v>
      </c>
      <c r="E186" s="322" t="s">
        <v>641</v>
      </c>
    </row>
    <row r="187" spans="4:5" ht="15.75">
      <c r="D187" s="322" t="s">
        <v>642</v>
      </c>
      <c r="E187" s="322" t="s">
        <v>643</v>
      </c>
    </row>
    <row r="188" spans="4:5" ht="15.75">
      <c r="D188" s="322" t="s">
        <v>644</v>
      </c>
      <c r="E188" s="322" t="s">
        <v>645</v>
      </c>
    </row>
    <row r="189" spans="4:5" ht="15.75">
      <c r="D189" s="322" t="s">
        <v>646</v>
      </c>
      <c r="E189" s="322" t="s">
        <v>647</v>
      </c>
    </row>
    <row r="190" spans="4:5" ht="15.75">
      <c r="D190" s="322" t="s">
        <v>648</v>
      </c>
      <c r="E190" s="322" t="s">
        <v>649</v>
      </c>
    </row>
    <row r="191" spans="4:5" ht="15.75">
      <c r="D191" s="322" t="s">
        <v>650</v>
      </c>
      <c r="E191" s="322" t="s">
        <v>651</v>
      </c>
    </row>
    <row r="192" spans="4:5" ht="15.75">
      <c r="D192" s="322" t="s">
        <v>652</v>
      </c>
      <c r="E192" s="322" t="s">
        <v>653</v>
      </c>
    </row>
    <row r="193" spans="4:5" ht="15.75">
      <c r="D193" s="322" t="s">
        <v>222</v>
      </c>
      <c r="E193" s="322" t="s">
        <v>654</v>
      </c>
    </row>
    <row r="194" spans="4:5" ht="15.75">
      <c r="D194" s="322" t="s">
        <v>655</v>
      </c>
      <c r="E194" s="322" t="s">
        <v>656</v>
      </c>
    </row>
    <row r="195" spans="4:5" ht="15.75">
      <c r="D195" s="322" t="s">
        <v>657</v>
      </c>
      <c r="E195" s="322" t="s">
        <v>658</v>
      </c>
    </row>
    <row r="196" spans="4:5" ht="15.75">
      <c r="D196" s="322" t="s">
        <v>659</v>
      </c>
      <c r="E196" s="322" t="s">
        <v>660</v>
      </c>
    </row>
    <row r="197" spans="4:5" ht="15.75">
      <c r="D197" s="322" t="s">
        <v>661</v>
      </c>
      <c r="E197" s="322" t="s">
        <v>662</v>
      </c>
    </row>
    <row r="198" spans="4:5" ht="15.75">
      <c r="D198" s="322" t="s">
        <v>663</v>
      </c>
      <c r="E198" s="322" t="s">
        <v>664</v>
      </c>
    </row>
    <row r="199" spans="4:5" ht="15.75">
      <c r="D199" s="322" t="s">
        <v>665</v>
      </c>
      <c r="E199" s="322" t="s">
        <v>666</v>
      </c>
    </row>
    <row r="200" spans="4:5" ht="15.75">
      <c r="D200" s="322" t="s">
        <v>667</v>
      </c>
      <c r="E200" s="322" t="s">
        <v>668</v>
      </c>
    </row>
    <row r="201" spans="4:5" ht="15.75">
      <c r="D201" s="322" t="s">
        <v>669</v>
      </c>
      <c r="E201" s="322" t="s">
        <v>670</v>
      </c>
    </row>
    <row r="202" spans="4:5" ht="15.75">
      <c r="D202" s="322" t="s">
        <v>671</v>
      </c>
      <c r="E202" s="322" t="s">
        <v>672</v>
      </c>
    </row>
    <row r="203" spans="4:5" ht="15.75">
      <c r="D203" s="322" t="s">
        <v>673</v>
      </c>
      <c r="E203" s="322" t="s">
        <v>674</v>
      </c>
    </row>
    <row r="204" spans="4:5" ht="15.75">
      <c r="D204" s="322" t="s">
        <v>675</v>
      </c>
      <c r="E204" s="322" t="s">
        <v>676</v>
      </c>
    </row>
    <row r="205" spans="4:5" ht="15.75">
      <c r="D205" s="322" t="s">
        <v>677</v>
      </c>
      <c r="E205" s="322" t="s">
        <v>678</v>
      </c>
    </row>
    <row r="206" spans="4:5" ht="15.75">
      <c r="D206" s="322" t="s">
        <v>679</v>
      </c>
      <c r="E206" s="322" t="s">
        <v>680</v>
      </c>
    </row>
    <row r="207" spans="4:5" ht="15.75">
      <c r="D207" s="322" t="s">
        <v>681</v>
      </c>
      <c r="E207" s="322" t="s">
        <v>682</v>
      </c>
    </row>
    <row r="208" spans="4:5" ht="15.75">
      <c r="D208" s="322" t="s">
        <v>683</v>
      </c>
      <c r="E208" s="322" t="s">
        <v>684</v>
      </c>
    </row>
    <row r="209" spans="4:5" ht="15.75">
      <c r="D209" s="322" t="s">
        <v>685</v>
      </c>
      <c r="E209" s="322" t="s">
        <v>686</v>
      </c>
    </row>
    <row r="210" spans="4:5" ht="15.75">
      <c r="D210" s="322" t="s">
        <v>687</v>
      </c>
      <c r="E210" s="322" t="s">
        <v>688</v>
      </c>
    </row>
    <row r="211" spans="4:5" ht="15.75">
      <c r="D211" s="322" t="s">
        <v>689</v>
      </c>
      <c r="E211" s="322" t="s">
        <v>690</v>
      </c>
    </row>
    <row r="212" spans="4:5" ht="15.75">
      <c r="D212" s="322" t="s">
        <v>691</v>
      </c>
      <c r="E212" s="322" t="s">
        <v>692</v>
      </c>
    </row>
    <row r="213" spans="4:5" ht="15.75">
      <c r="D213" s="322" t="s">
        <v>693</v>
      </c>
      <c r="E213" s="322" t="s">
        <v>694</v>
      </c>
    </row>
    <row r="214" spans="4:5" ht="15.75">
      <c r="D214" s="322" t="s">
        <v>695</v>
      </c>
      <c r="E214" s="322" t="s">
        <v>696</v>
      </c>
    </row>
    <row r="215" spans="4:5" ht="15.75">
      <c r="D215" s="322" t="s">
        <v>697</v>
      </c>
      <c r="E215" s="322" t="s">
        <v>698</v>
      </c>
    </row>
    <row r="216" spans="4:5" ht="15.75">
      <c r="D216" s="322" t="s">
        <v>699</v>
      </c>
      <c r="E216" s="322" t="s">
        <v>700</v>
      </c>
    </row>
    <row r="217" spans="4:5" ht="15.75">
      <c r="D217" s="322" t="s">
        <v>701</v>
      </c>
      <c r="E217" s="322" t="s">
        <v>702</v>
      </c>
    </row>
    <row r="218" spans="4:5" ht="15.75">
      <c r="D218" s="322" t="s">
        <v>703</v>
      </c>
      <c r="E218" s="322" t="s">
        <v>704</v>
      </c>
    </row>
    <row r="219" spans="4:5" ht="15.75">
      <c r="D219" s="322" t="s">
        <v>705</v>
      </c>
      <c r="E219" s="322" t="s">
        <v>706</v>
      </c>
    </row>
    <row r="220" spans="4:5" ht="15.75">
      <c r="D220" s="322" t="s">
        <v>707</v>
      </c>
      <c r="E220" s="322" t="s">
        <v>708</v>
      </c>
    </row>
    <row r="221" spans="4:5" ht="15.75">
      <c r="D221" s="322" t="s">
        <v>709</v>
      </c>
      <c r="E221" s="322" t="s">
        <v>710</v>
      </c>
    </row>
    <row r="222" spans="4:5" ht="15.75">
      <c r="D222" s="322" t="s">
        <v>711</v>
      </c>
      <c r="E222" s="322" t="s">
        <v>712</v>
      </c>
    </row>
    <row r="223" spans="4:5" ht="15.75">
      <c r="D223" s="322" t="s">
        <v>713</v>
      </c>
      <c r="E223" s="322" t="s">
        <v>714</v>
      </c>
    </row>
    <row r="224" spans="4:5" ht="15.75">
      <c r="D224" s="322" t="s">
        <v>715</v>
      </c>
      <c r="E224" s="322" t="s">
        <v>716</v>
      </c>
    </row>
    <row r="225" spans="4:5" ht="15.75">
      <c r="D225" s="322" t="s">
        <v>717</v>
      </c>
      <c r="E225" s="322" t="s">
        <v>718</v>
      </c>
    </row>
    <row r="226" spans="4:5" ht="15.75">
      <c r="D226" s="322" t="s">
        <v>719</v>
      </c>
      <c r="E226" s="322" t="s">
        <v>720</v>
      </c>
    </row>
    <row r="227" spans="4:5" ht="15.75">
      <c r="D227" s="322" t="s">
        <v>721</v>
      </c>
      <c r="E227" s="322" t="s">
        <v>722</v>
      </c>
    </row>
    <row r="228" spans="4:5" ht="15.75">
      <c r="D228" s="322" t="s">
        <v>723</v>
      </c>
      <c r="E228" s="322" t="s">
        <v>724</v>
      </c>
    </row>
    <row r="229" spans="4:5" ht="15.75">
      <c r="D229" s="321" t="s">
        <v>725</v>
      </c>
      <c r="E229" s="322" t="s">
        <v>726</v>
      </c>
    </row>
    <row r="230" spans="4:5" ht="15.75">
      <c r="D230" s="322" t="s">
        <v>727</v>
      </c>
      <c r="E230" s="322" t="s">
        <v>728</v>
      </c>
    </row>
    <row r="231" spans="4:5" ht="15.75">
      <c r="D231" s="322" t="s">
        <v>729</v>
      </c>
      <c r="E231" s="322" t="s">
        <v>730</v>
      </c>
    </row>
    <row r="232" spans="4:5" ht="15.75">
      <c r="D232" s="322" t="s">
        <v>731</v>
      </c>
      <c r="E232" s="322" t="s">
        <v>732</v>
      </c>
    </row>
    <row r="233" spans="4:5" ht="15.75">
      <c r="D233" s="322" t="s">
        <v>733</v>
      </c>
      <c r="E233" s="322" t="s">
        <v>734</v>
      </c>
    </row>
    <row r="234" spans="4:5" ht="15.75">
      <c r="D234" s="322" t="s">
        <v>735</v>
      </c>
      <c r="E234" s="322" t="s">
        <v>736</v>
      </c>
    </row>
    <row r="235" spans="4:5" ht="15.75">
      <c r="D235" s="322" t="s">
        <v>737</v>
      </c>
      <c r="E235" s="322" t="s">
        <v>738</v>
      </c>
    </row>
    <row r="236" spans="4:5" ht="15.75">
      <c r="D236" s="322" t="s">
        <v>739</v>
      </c>
      <c r="E236" s="322" t="s">
        <v>740</v>
      </c>
    </row>
    <row r="237" spans="4:5" ht="15.75">
      <c r="D237" s="322" t="s">
        <v>741</v>
      </c>
      <c r="E237" s="322" t="s">
        <v>742</v>
      </c>
    </row>
    <row r="238" spans="4:5" ht="15.75">
      <c r="D238" s="322" t="s">
        <v>743</v>
      </c>
      <c r="E238" s="322" t="s">
        <v>744</v>
      </c>
    </row>
    <row r="239" spans="4:5" ht="15.75">
      <c r="D239" s="322" t="s">
        <v>745</v>
      </c>
      <c r="E239" s="322" t="s">
        <v>746</v>
      </c>
    </row>
    <row r="240" spans="4:5" ht="15.75">
      <c r="D240" s="322" t="s">
        <v>747</v>
      </c>
      <c r="E240" s="322" t="s">
        <v>748</v>
      </c>
    </row>
    <row r="241" spans="4:5" ht="15.75">
      <c r="D241" s="322" t="s">
        <v>749</v>
      </c>
      <c r="E241" s="322" t="s">
        <v>750</v>
      </c>
    </row>
    <row r="242" spans="4:5" ht="15.75">
      <c r="D242" s="322" t="s">
        <v>751</v>
      </c>
      <c r="E242" s="322" t="s">
        <v>752</v>
      </c>
    </row>
    <row r="243" spans="4:5" ht="15.75">
      <c r="D243" s="322" t="s">
        <v>753</v>
      </c>
      <c r="E243" s="322" t="s">
        <v>754</v>
      </c>
    </row>
    <row r="244" spans="4:5" ht="15.75">
      <c r="D244" s="322" t="s">
        <v>755</v>
      </c>
      <c r="E244" s="322" t="s">
        <v>756</v>
      </c>
    </row>
    <row r="245" spans="4:5" ht="15.75">
      <c r="D245" s="322" t="s">
        <v>757</v>
      </c>
      <c r="E245" s="322" t="s">
        <v>758</v>
      </c>
    </row>
    <row r="246" spans="4:5" ht="15.75">
      <c r="D246" s="322" t="s">
        <v>759</v>
      </c>
      <c r="E246" s="322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8">
      <selection activeCell="E50" sqref="E50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1349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EXPAT CZECH PX UCITS ETF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01.01.2019 - 30.06.2019</v>
      </c>
      <c r="B5" s="329"/>
      <c r="C5" s="329"/>
      <c r="D5" s="329"/>
      <c r="E5" s="329"/>
      <c r="F5" s="329"/>
    </row>
    <row r="8" spans="2:6" ht="15.75">
      <c r="B8" s="332" t="s">
        <v>1428</v>
      </c>
      <c r="C8" s="333" t="s">
        <v>1350</v>
      </c>
      <c r="D8" s="334"/>
      <c r="E8" s="334"/>
      <c r="F8" s="334"/>
    </row>
    <row r="9" spans="2:6" ht="15.75">
      <c r="B9" s="335"/>
      <c r="C9" s="336" t="s">
        <v>1351</v>
      </c>
      <c r="D9" s="337"/>
      <c r="E9" s="337"/>
      <c r="F9" s="338"/>
    </row>
    <row r="10" spans="2:6" ht="15.75">
      <c r="B10" s="339"/>
      <c r="C10" s="340"/>
      <c r="D10" s="341" t="s">
        <v>1</v>
      </c>
      <c r="E10" s="342" t="s">
        <v>4</v>
      </c>
      <c r="F10" s="343"/>
    </row>
    <row r="11" spans="2:6" ht="15.75">
      <c r="B11" s="339"/>
      <c r="C11" s="339" t="s">
        <v>1352</v>
      </c>
      <c r="D11" s="344">
        <f>'1-SB'!C47</f>
        <v>399468</v>
      </c>
      <c r="E11" s="345">
        <f>'1-SB'!D47</f>
        <v>340255</v>
      </c>
      <c r="F11" s="343"/>
    </row>
    <row r="12" spans="2:6" ht="15.75">
      <c r="B12" s="339"/>
      <c r="C12" s="339" t="s">
        <v>1353</v>
      </c>
      <c r="D12" s="344">
        <f>'1-SB'!G47</f>
        <v>399468</v>
      </c>
      <c r="E12" s="345">
        <f>'1-SB'!H47</f>
        <v>340255</v>
      </c>
      <c r="F12" s="343"/>
    </row>
    <row r="13" spans="2:6" ht="15.75">
      <c r="B13" s="339"/>
      <c r="C13" s="346" t="s">
        <v>1354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1429</v>
      </c>
      <c r="C16" s="333" t="s">
        <v>935</v>
      </c>
      <c r="D16" s="334"/>
      <c r="E16" s="334"/>
      <c r="F16" s="334"/>
    </row>
    <row r="17" spans="2:6" ht="15.75">
      <c r="B17" s="335"/>
      <c r="C17" s="349" t="s">
        <v>1355</v>
      </c>
      <c r="D17" s="338"/>
      <c r="E17" s="338"/>
      <c r="F17" s="338"/>
    </row>
    <row r="18" spans="2:6" ht="15.75">
      <c r="B18" s="339"/>
      <c r="C18" s="340"/>
      <c r="D18" s="341" t="s">
        <v>1356</v>
      </c>
      <c r="E18" s="341" t="s">
        <v>1357</v>
      </c>
      <c r="F18" s="350" t="s">
        <v>1354</v>
      </c>
    </row>
    <row r="19" spans="2:6" ht="15.75">
      <c r="B19" s="339"/>
      <c r="C19" s="339" t="s">
        <v>1358</v>
      </c>
      <c r="D19" s="344">
        <f>'3-OPP'!E39</f>
        <v>13437</v>
      </c>
      <c r="E19" s="344">
        <f>'1-SB'!C25</f>
        <v>13437</v>
      </c>
      <c r="F19" s="351">
        <f>D19-E19</f>
        <v>0</v>
      </c>
    </row>
    <row r="20" spans="2:6" ht="15.75">
      <c r="B20" s="352"/>
      <c r="C20" s="353" t="s">
        <v>1359</v>
      </c>
      <c r="D20" s="354">
        <f>'3-OPP'!E40</f>
        <v>13437</v>
      </c>
      <c r="E20" s="354">
        <f>'1-SB'!C22</f>
        <v>13437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1430</v>
      </c>
      <c r="C23" s="333" t="s">
        <v>1360</v>
      </c>
      <c r="D23" s="334"/>
      <c r="E23" s="334"/>
      <c r="F23" s="334"/>
    </row>
    <row r="24" spans="2:6" ht="15.75">
      <c r="B24" s="335"/>
      <c r="C24" s="349" t="s">
        <v>1361</v>
      </c>
      <c r="D24" s="338"/>
      <c r="E24" s="338"/>
      <c r="F24" s="338"/>
    </row>
    <row r="25" spans="2:6" ht="15.75">
      <c r="B25" s="339"/>
      <c r="C25" s="340"/>
      <c r="D25" s="341" t="s">
        <v>1362</v>
      </c>
      <c r="E25" s="341" t="s">
        <v>1357</v>
      </c>
      <c r="F25" s="350" t="s">
        <v>1354</v>
      </c>
    </row>
    <row r="26" spans="2:6" ht="15.75">
      <c r="B26" s="339"/>
      <c r="C26" s="356" t="s">
        <v>45</v>
      </c>
      <c r="D26" s="357">
        <f>'4-OSK'!C36</f>
        <v>430283</v>
      </c>
      <c r="E26" s="358">
        <f>'1-SB'!G11</f>
        <v>430283</v>
      </c>
      <c r="F26" s="359">
        <f>D26-E26</f>
        <v>0</v>
      </c>
    </row>
    <row r="27" spans="2:6" ht="15.75">
      <c r="B27" s="339"/>
      <c r="C27" s="339" t="s">
        <v>42</v>
      </c>
      <c r="D27" s="358">
        <f>SUM('4-OSK'!D36:F36)</f>
        <v>-8627</v>
      </c>
      <c r="E27" s="358">
        <f>'1-SB'!G16</f>
        <v>-8627</v>
      </c>
      <c r="F27" s="359">
        <f>D27-E27</f>
        <v>0</v>
      </c>
    </row>
    <row r="28" spans="2:6" ht="15.75">
      <c r="B28" s="339"/>
      <c r="C28" s="339" t="s">
        <v>1363</v>
      </c>
      <c r="D28" s="358">
        <f>'4-OSK'!G36</f>
        <v>24886</v>
      </c>
      <c r="E28" s="358">
        <f>'1-SB'!G19+'1-SB'!G21</f>
        <v>24886</v>
      </c>
      <c r="F28" s="359">
        <f>D28-E28</f>
        <v>0</v>
      </c>
    </row>
    <row r="29" spans="2:6" ht="15.75">
      <c r="B29" s="339"/>
      <c r="C29" s="339" t="s">
        <v>1364</v>
      </c>
      <c r="D29" s="358">
        <f>'4-OSK'!H36</f>
        <v>-47686</v>
      </c>
      <c r="E29" s="358">
        <f>'1-SB'!G20+'1-SB'!G22</f>
        <v>-47686</v>
      </c>
      <c r="F29" s="359">
        <f>D29-E29</f>
        <v>0</v>
      </c>
    </row>
    <row r="30" spans="2:6" ht="15.75">
      <c r="B30" s="339"/>
      <c r="C30" s="353" t="s">
        <v>44</v>
      </c>
      <c r="D30" s="360">
        <f>'4-OSK'!I36</f>
        <v>398856</v>
      </c>
      <c r="E30" s="360">
        <f>'1-SB'!G24</f>
        <v>398856</v>
      </c>
      <c r="F30" s="361">
        <f>D30-E30</f>
        <v>0</v>
      </c>
    </row>
    <row r="33" spans="2:6" ht="15.75">
      <c r="B33" s="362" t="s">
        <v>1440</v>
      </c>
      <c r="C33" s="363"/>
      <c r="D33" s="363"/>
      <c r="E33" s="363"/>
      <c r="F33" s="363"/>
    </row>
    <row r="34" spans="2:6" ht="15.75">
      <c r="B34" s="339"/>
      <c r="C34" s="340"/>
      <c r="D34" s="367" t="s">
        <v>1436</v>
      </c>
      <c r="E34" s="367" t="s">
        <v>1365</v>
      </c>
      <c r="F34" s="350" t="s">
        <v>1354</v>
      </c>
    </row>
    <row r="35" spans="2:6" ht="31.5">
      <c r="B35" s="339"/>
      <c r="C35" s="368" t="s">
        <v>1441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1381</v>
      </c>
      <c r="E37" s="367" t="s">
        <v>1365</v>
      </c>
      <c r="F37" s="350" t="s">
        <v>1354</v>
      </c>
    </row>
    <row r="38" spans="2:6" ht="15.75">
      <c r="B38" s="339"/>
      <c r="C38" s="353" t="s">
        <v>1366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1381</v>
      </c>
      <c r="E40" s="367" t="s">
        <v>1365</v>
      </c>
      <c r="F40" s="350" t="s">
        <v>1354</v>
      </c>
    </row>
    <row r="41" spans="2:6" ht="15.75">
      <c r="B41" s="339"/>
      <c r="C41" s="353" t="s">
        <v>1437</v>
      </c>
      <c r="D41" s="354">
        <f>'7-RP'!C25</f>
        <v>1691</v>
      </c>
      <c r="E41" s="354">
        <f>'1-SB'!C43</f>
        <v>1691</v>
      </c>
      <c r="F41" s="361">
        <f>D41-E41</f>
        <v>0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1381</v>
      </c>
      <c r="E43" s="367" t="s">
        <v>1365</v>
      </c>
      <c r="F43" s="350" t="s">
        <v>1354</v>
      </c>
    </row>
    <row r="44" spans="2:6" ht="15.75">
      <c r="B44" s="339"/>
      <c r="C44" s="353" t="s">
        <v>1438</v>
      </c>
      <c r="D44" s="354">
        <f>'7-RP'!C46</f>
        <v>612</v>
      </c>
      <c r="E44" s="354">
        <f>'1-SB'!G40</f>
        <v>612</v>
      </c>
      <c r="F44" s="361">
        <f>D44-E44</f>
        <v>0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1382</v>
      </c>
      <c r="E46" s="367" t="s">
        <v>1365</v>
      </c>
      <c r="F46" s="350" t="s">
        <v>1354</v>
      </c>
    </row>
    <row r="47" spans="2:6" ht="15.75">
      <c r="B47" s="339"/>
      <c r="C47" s="353" t="s">
        <v>1439</v>
      </c>
      <c r="D47" s="354">
        <f>'8-FI'!U264</f>
        <v>384340</v>
      </c>
      <c r="E47" s="354">
        <f>'1-SB'!C16+'1-SB'!C37</f>
        <v>384340</v>
      </c>
      <c r="F47" s="361">
        <f>D47-E47</f>
        <v>0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1383</v>
      </c>
      <c r="E49" s="367" t="s">
        <v>1365</v>
      </c>
      <c r="F49" s="350" t="s">
        <v>1354</v>
      </c>
    </row>
    <row r="50" spans="2:6" ht="15.75">
      <c r="B50" s="339"/>
      <c r="C50" s="353" t="s">
        <v>1442</v>
      </c>
      <c r="D50" s="354">
        <f>'9-DEPOZITI'!E30</f>
        <v>0</v>
      </c>
      <c r="E50" s="354">
        <f>'1-SB'!C23</f>
        <v>0</v>
      </c>
      <c r="F50" s="361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9"/>
      <c r="B2" s="380"/>
      <c r="C2" s="380"/>
      <c r="D2" s="381"/>
      <c r="E2" s="381" t="s">
        <v>934</v>
      </c>
      <c r="F2" s="381"/>
      <c r="G2" s="382"/>
    </row>
    <row r="3" spans="1:7" ht="15.75">
      <c r="A3" s="383" t="str">
        <f aca="true" t="shared" si="0" ref="A3:A34">dfName</f>
        <v>Expat Czech PX UCITS ETF</v>
      </c>
      <c r="B3" s="384" t="str">
        <f aca="true" t="shared" si="1" ref="B3:B34">dfRG</f>
        <v>05-1633</v>
      </c>
      <c r="C3" s="385">
        <f aca="true" t="shared" si="2" ref="C3:C34">EndDate</f>
        <v>43646</v>
      </c>
      <c r="D3" s="386"/>
      <c r="E3" s="387" t="s">
        <v>7</v>
      </c>
      <c r="F3" s="384" t="s">
        <v>792</v>
      </c>
      <c r="G3" s="388">
        <f>'1-SB'!C10</f>
        <v>0</v>
      </c>
    </row>
    <row r="4" spans="1:7" ht="15.75">
      <c r="A4" s="383" t="str">
        <f t="shared" si="0"/>
        <v>Expat Czech PX UCITS ETF</v>
      </c>
      <c r="B4" s="384" t="str">
        <f t="shared" si="1"/>
        <v>05-1633</v>
      </c>
      <c r="C4" s="385">
        <f t="shared" si="2"/>
        <v>43646</v>
      </c>
      <c r="D4" s="389"/>
      <c r="E4" s="390" t="s">
        <v>925</v>
      </c>
      <c r="F4" s="384" t="s">
        <v>792</v>
      </c>
      <c r="G4" s="388">
        <f>'1-SB'!C11</f>
        <v>0</v>
      </c>
    </row>
    <row r="5" spans="1:7" ht="15.75">
      <c r="A5" s="383" t="str">
        <f t="shared" si="0"/>
        <v>Expat Czech PX UCITS ETF</v>
      </c>
      <c r="B5" s="384" t="str">
        <f t="shared" si="1"/>
        <v>05-1633</v>
      </c>
      <c r="C5" s="385">
        <f t="shared" si="2"/>
        <v>43646</v>
      </c>
      <c r="D5" s="391" t="s">
        <v>165</v>
      </c>
      <c r="E5" s="392" t="s">
        <v>137</v>
      </c>
      <c r="F5" s="384" t="s">
        <v>792</v>
      </c>
      <c r="G5" s="388">
        <f>'1-SB'!C12</f>
        <v>0</v>
      </c>
    </row>
    <row r="6" spans="1:7" ht="15.75">
      <c r="A6" s="383" t="str">
        <f t="shared" si="0"/>
        <v>Expat Czech PX UCITS ETF</v>
      </c>
      <c r="B6" s="384" t="str">
        <f t="shared" si="1"/>
        <v>05-1633</v>
      </c>
      <c r="C6" s="385">
        <f t="shared" si="2"/>
        <v>43646</v>
      </c>
      <c r="D6" s="393" t="s">
        <v>166</v>
      </c>
      <c r="E6" s="394" t="s">
        <v>92</v>
      </c>
      <c r="F6" s="384" t="s">
        <v>792</v>
      </c>
      <c r="G6" s="388">
        <f>'1-SB'!C13</f>
        <v>0</v>
      </c>
    </row>
    <row r="7" spans="1:7" ht="15.75">
      <c r="A7" s="383" t="str">
        <f t="shared" si="0"/>
        <v>Expat Czech PX UCITS ETF</v>
      </c>
      <c r="B7" s="384" t="str">
        <f t="shared" si="1"/>
        <v>05-1633</v>
      </c>
      <c r="C7" s="385">
        <f t="shared" si="2"/>
        <v>43646</v>
      </c>
      <c r="D7" s="391" t="s">
        <v>167</v>
      </c>
      <c r="E7" s="394" t="s">
        <v>100</v>
      </c>
      <c r="F7" s="384" t="s">
        <v>792</v>
      </c>
      <c r="G7" s="388">
        <f>'1-SB'!C14</f>
        <v>0</v>
      </c>
    </row>
    <row r="8" spans="1:7" ht="15.75">
      <c r="A8" s="383" t="str">
        <f t="shared" si="0"/>
        <v>Expat Czech PX UCITS ETF</v>
      </c>
      <c r="B8" s="384" t="str">
        <f t="shared" si="1"/>
        <v>05-1633</v>
      </c>
      <c r="C8" s="385">
        <f t="shared" si="2"/>
        <v>43646</v>
      </c>
      <c r="D8" s="391" t="s">
        <v>168</v>
      </c>
      <c r="E8" s="392" t="s">
        <v>128</v>
      </c>
      <c r="F8" s="384" t="s">
        <v>792</v>
      </c>
      <c r="G8" s="388">
        <f>'1-SB'!C15</f>
        <v>0</v>
      </c>
    </row>
    <row r="9" spans="1:7" ht="15.75">
      <c r="A9" s="383" t="str">
        <f t="shared" si="0"/>
        <v>Expat Czech PX UCITS ETF</v>
      </c>
      <c r="B9" s="384" t="str">
        <f t="shared" si="1"/>
        <v>05-1633</v>
      </c>
      <c r="C9" s="385">
        <f t="shared" si="2"/>
        <v>43646</v>
      </c>
      <c r="D9" s="389" t="s">
        <v>169</v>
      </c>
      <c r="E9" s="395" t="s">
        <v>11</v>
      </c>
      <c r="F9" s="384" t="s">
        <v>792</v>
      </c>
      <c r="G9" s="388">
        <f>'1-SB'!C16</f>
        <v>0</v>
      </c>
    </row>
    <row r="10" spans="1:7" ht="15.75">
      <c r="A10" s="383" t="str">
        <f t="shared" si="0"/>
        <v>Expat Czech PX UCITS ETF</v>
      </c>
      <c r="B10" s="384" t="str">
        <f t="shared" si="1"/>
        <v>05-1633</v>
      </c>
      <c r="C10" s="385">
        <f t="shared" si="2"/>
        <v>43646</v>
      </c>
      <c r="D10" s="389" t="s">
        <v>170</v>
      </c>
      <c r="E10" s="390" t="s">
        <v>926</v>
      </c>
      <c r="F10" s="384" t="s">
        <v>792</v>
      </c>
      <c r="G10" s="388">
        <f>'1-SB'!C17</f>
        <v>0</v>
      </c>
    </row>
    <row r="11" spans="1:7" ht="15.75">
      <c r="A11" s="383" t="str">
        <f t="shared" si="0"/>
        <v>Expat Czech PX UCITS ETF</v>
      </c>
      <c r="B11" s="384" t="str">
        <f t="shared" si="1"/>
        <v>05-1633</v>
      </c>
      <c r="C11" s="385">
        <f t="shared" si="2"/>
        <v>43646</v>
      </c>
      <c r="D11" s="389" t="s">
        <v>171</v>
      </c>
      <c r="E11" s="395" t="s">
        <v>30</v>
      </c>
      <c r="F11" s="384" t="s">
        <v>792</v>
      </c>
      <c r="G11" s="388">
        <f>'1-SB'!C18</f>
        <v>0</v>
      </c>
    </row>
    <row r="12" spans="1:7" ht="15.75">
      <c r="A12" s="383" t="str">
        <f t="shared" si="0"/>
        <v>Expat Czech PX UCITS ETF</v>
      </c>
      <c r="B12" s="384" t="str">
        <f t="shared" si="1"/>
        <v>05-1633</v>
      </c>
      <c r="C12" s="385">
        <f t="shared" si="2"/>
        <v>43646</v>
      </c>
      <c r="D12" s="396"/>
      <c r="E12" s="397" t="s">
        <v>32</v>
      </c>
      <c r="F12" s="384" t="s">
        <v>792</v>
      </c>
      <c r="G12" s="388">
        <f>'1-SB'!C19</f>
        <v>0</v>
      </c>
    </row>
    <row r="13" spans="1:7" ht="15.75">
      <c r="A13" s="383" t="str">
        <f t="shared" si="0"/>
        <v>Expat Czech PX UCITS ETF</v>
      </c>
      <c r="B13" s="384" t="str">
        <f t="shared" si="1"/>
        <v>05-1633</v>
      </c>
      <c r="C13" s="385">
        <f t="shared" si="2"/>
        <v>43646</v>
      </c>
      <c r="D13" s="396"/>
      <c r="E13" s="397" t="s">
        <v>927</v>
      </c>
      <c r="F13" s="384" t="s">
        <v>792</v>
      </c>
      <c r="G13" s="388">
        <f>'1-SB'!C20</f>
        <v>0</v>
      </c>
    </row>
    <row r="14" spans="1:7" ht="15.75">
      <c r="A14" s="383" t="str">
        <f t="shared" si="0"/>
        <v>Expat Czech PX UCITS ETF</v>
      </c>
      <c r="B14" s="384" t="str">
        <f t="shared" si="1"/>
        <v>05-1633</v>
      </c>
      <c r="C14" s="385">
        <f t="shared" si="2"/>
        <v>43646</v>
      </c>
      <c r="D14" s="398" t="s">
        <v>172</v>
      </c>
      <c r="E14" s="399" t="s">
        <v>8</v>
      </c>
      <c r="F14" s="384" t="s">
        <v>792</v>
      </c>
      <c r="G14" s="388">
        <f>'1-SB'!C21</f>
        <v>0</v>
      </c>
    </row>
    <row r="15" spans="1:7" ht="15.75">
      <c r="A15" s="383" t="str">
        <f t="shared" si="0"/>
        <v>Expat Czech PX UCITS ETF</v>
      </c>
      <c r="B15" s="384" t="str">
        <f t="shared" si="1"/>
        <v>05-1633</v>
      </c>
      <c r="C15" s="385">
        <f t="shared" si="2"/>
        <v>43646</v>
      </c>
      <c r="D15" s="398" t="s">
        <v>173</v>
      </c>
      <c r="E15" s="399" t="s">
        <v>9</v>
      </c>
      <c r="F15" s="384" t="s">
        <v>792</v>
      </c>
      <c r="G15" s="388">
        <f>'1-SB'!C22</f>
        <v>13437</v>
      </c>
    </row>
    <row r="16" spans="1:7" ht="15.75">
      <c r="A16" s="383" t="str">
        <f t="shared" si="0"/>
        <v>Expat Czech PX UCITS ETF</v>
      </c>
      <c r="B16" s="384" t="str">
        <f t="shared" si="1"/>
        <v>05-1633</v>
      </c>
      <c r="C16" s="385">
        <f t="shared" si="2"/>
        <v>43646</v>
      </c>
      <c r="D16" s="398" t="s">
        <v>174</v>
      </c>
      <c r="E16" s="399" t="s">
        <v>160</v>
      </c>
      <c r="F16" s="384" t="s">
        <v>792</v>
      </c>
      <c r="G16" s="388">
        <f>'1-SB'!C23</f>
        <v>0</v>
      </c>
    </row>
    <row r="17" spans="1:7" ht="15.75">
      <c r="A17" s="383" t="str">
        <f t="shared" si="0"/>
        <v>Expat Czech PX UCITS ETF</v>
      </c>
      <c r="B17" s="384" t="str">
        <f t="shared" si="1"/>
        <v>05-1633</v>
      </c>
      <c r="C17" s="385">
        <f t="shared" si="2"/>
        <v>43646</v>
      </c>
      <c r="D17" s="398" t="s">
        <v>175</v>
      </c>
      <c r="E17" s="399" t="s">
        <v>127</v>
      </c>
      <c r="F17" s="384" t="s">
        <v>792</v>
      </c>
      <c r="G17" s="388">
        <f>'1-SB'!C24</f>
        <v>0</v>
      </c>
    </row>
    <row r="18" spans="1:7" ht="15.75">
      <c r="A18" s="383" t="str">
        <f t="shared" si="0"/>
        <v>Expat Czech PX UCITS ETF</v>
      </c>
      <c r="B18" s="384" t="str">
        <f t="shared" si="1"/>
        <v>05-1633</v>
      </c>
      <c r="C18" s="385">
        <f t="shared" si="2"/>
        <v>43646</v>
      </c>
      <c r="D18" s="396" t="s">
        <v>176</v>
      </c>
      <c r="E18" s="400" t="s">
        <v>11</v>
      </c>
      <c r="F18" s="384" t="s">
        <v>792</v>
      </c>
      <c r="G18" s="388">
        <f>'1-SB'!C25</f>
        <v>13437</v>
      </c>
    </row>
    <row r="19" spans="1:7" ht="15.75">
      <c r="A19" s="383" t="str">
        <f t="shared" si="0"/>
        <v>Expat Czech PX UCITS ETF</v>
      </c>
      <c r="B19" s="384" t="str">
        <f t="shared" si="1"/>
        <v>05-1633</v>
      </c>
      <c r="C19" s="385">
        <f t="shared" si="2"/>
        <v>43646</v>
      </c>
      <c r="D19" s="396"/>
      <c r="E19" s="397" t="s">
        <v>931</v>
      </c>
      <c r="F19" s="384" t="s">
        <v>792</v>
      </c>
      <c r="G19" s="388">
        <f>'1-SB'!C26</f>
        <v>0</v>
      </c>
    </row>
    <row r="20" spans="1:7" ht="15.75">
      <c r="A20" s="383" t="str">
        <f t="shared" si="0"/>
        <v>Expat Czech PX UCITS ETF</v>
      </c>
      <c r="B20" s="384" t="str">
        <f t="shared" si="1"/>
        <v>05-1633</v>
      </c>
      <c r="C20" s="385">
        <f t="shared" si="2"/>
        <v>43646</v>
      </c>
      <c r="D20" s="398" t="s">
        <v>177</v>
      </c>
      <c r="E20" s="399" t="s">
        <v>137</v>
      </c>
      <c r="F20" s="384" t="s">
        <v>792</v>
      </c>
      <c r="G20" s="388">
        <f>'1-SB'!C27</f>
        <v>384340</v>
      </c>
    </row>
    <row r="21" spans="1:7" ht="15.75">
      <c r="A21" s="383" t="str">
        <f t="shared" si="0"/>
        <v>Expat Czech PX UCITS ETF</v>
      </c>
      <c r="B21" s="384" t="str">
        <f t="shared" si="1"/>
        <v>05-1633</v>
      </c>
      <c r="C21" s="385">
        <f t="shared" si="2"/>
        <v>43646</v>
      </c>
      <c r="D21" s="398" t="s">
        <v>178</v>
      </c>
      <c r="E21" s="401" t="s">
        <v>92</v>
      </c>
      <c r="F21" s="384" t="s">
        <v>792</v>
      </c>
      <c r="G21" s="388">
        <f>'1-SB'!C28</f>
        <v>384340</v>
      </c>
    </row>
    <row r="22" spans="1:7" ht="15.75">
      <c r="A22" s="383" t="str">
        <f t="shared" si="0"/>
        <v>Expat Czech PX UCITS ETF</v>
      </c>
      <c r="B22" s="384" t="str">
        <f t="shared" si="1"/>
        <v>05-1633</v>
      </c>
      <c r="C22" s="385">
        <f t="shared" si="2"/>
        <v>43646</v>
      </c>
      <c r="D22" s="398" t="s">
        <v>179</v>
      </c>
      <c r="E22" s="401" t="s">
        <v>109</v>
      </c>
      <c r="F22" s="384" t="s">
        <v>792</v>
      </c>
      <c r="G22" s="388">
        <f>'1-SB'!C29</f>
        <v>0</v>
      </c>
    </row>
    <row r="23" spans="1:7" ht="15.75">
      <c r="A23" s="383" t="str">
        <f t="shared" si="0"/>
        <v>Expat Czech PX UCITS ETF</v>
      </c>
      <c r="B23" s="384" t="str">
        <f t="shared" si="1"/>
        <v>05-1633</v>
      </c>
      <c r="C23" s="385">
        <f t="shared" si="2"/>
        <v>43646</v>
      </c>
      <c r="D23" s="398" t="s">
        <v>180</v>
      </c>
      <c r="E23" s="401" t="s">
        <v>100</v>
      </c>
      <c r="F23" s="384" t="s">
        <v>792</v>
      </c>
      <c r="G23" s="388">
        <f>'1-SB'!C30</f>
        <v>0</v>
      </c>
    </row>
    <row r="24" spans="1:7" ht="15.75">
      <c r="A24" s="383" t="str">
        <f t="shared" si="0"/>
        <v>Expat Czech PX UCITS ETF</v>
      </c>
      <c r="B24" s="384" t="str">
        <f t="shared" si="1"/>
        <v>05-1633</v>
      </c>
      <c r="C24" s="385">
        <f t="shared" si="2"/>
        <v>43646</v>
      </c>
      <c r="D24" s="398" t="s">
        <v>181</v>
      </c>
      <c r="E24" s="401" t="s">
        <v>10</v>
      </c>
      <c r="F24" s="384" t="s">
        <v>792</v>
      </c>
      <c r="G24" s="388">
        <f>'1-SB'!C31</f>
        <v>0</v>
      </c>
    </row>
    <row r="25" spans="1:7" ht="15.75">
      <c r="A25" s="383" t="str">
        <f t="shared" si="0"/>
        <v>Expat Czech PX UCITS ETF</v>
      </c>
      <c r="B25" s="384" t="str">
        <f t="shared" si="1"/>
        <v>05-1633</v>
      </c>
      <c r="C25" s="385">
        <f t="shared" si="2"/>
        <v>43646</v>
      </c>
      <c r="D25" s="398" t="s">
        <v>182</v>
      </c>
      <c r="E25" s="399" t="s">
        <v>129</v>
      </c>
      <c r="F25" s="384" t="s">
        <v>792</v>
      </c>
      <c r="G25" s="388">
        <f>'1-SB'!C32</f>
        <v>0</v>
      </c>
    </row>
    <row r="26" spans="1:7" ht="15.75">
      <c r="A26" s="383" t="str">
        <f t="shared" si="0"/>
        <v>Expat Czech PX UCITS ETF</v>
      </c>
      <c r="B26" s="384" t="str">
        <f t="shared" si="1"/>
        <v>05-1633</v>
      </c>
      <c r="C26" s="385">
        <f t="shared" si="2"/>
        <v>43646</v>
      </c>
      <c r="D26" s="398" t="s">
        <v>183</v>
      </c>
      <c r="E26" s="399" t="s">
        <v>130</v>
      </c>
      <c r="F26" s="384" t="s">
        <v>792</v>
      </c>
      <c r="G26" s="388">
        <f>'1-SB'!C33</f>
        <v>0</v>
      </c>
    </row>
    <row r="27" spans="1:7" ht="15.75">
      <c r="A27" s="383" t="str">
        <f t="shared" si="0"/>
        <v>Expat Czech PX UCITS ETF</v>
      </c>
      <c r="B27" s="384" t="str">
        <f t="shared" si="1"/>
        <v>05-1633</v>
      </c>
      <c r="C27" s="385">
        <f t="shared" si="2"/>
        <v>43646</v>
      </c>
      <c r="D27" s="398" t="s">
        <v>184</v>
      </c>
      <c r="E27" s="399" t="s">
        <v>131</v>
      </c>
      <c r="F27" s="384" t="s">
        <v>792</v>
      </c>
      <c r="G27" s="388">
        <f>'1-SB'!C34</f>
        <v>0</v>
      </c>
    </row>
    <row r="28" spans="1:7" ht="15.75">
      <c r="A28" s="383" t="str">
        <f t="shared" si="0"/>
        <v>Expat Czech PX UCITS ETF</v>
      </c>
      <c r="B28" s="384" t="str">
        <f t="shared" si="1"/>
        <v>05-1633</v>
      </c>
      <c r="C28" s="385">
        <f t="shared" si="2"/>
        <v>43646</v>
      </c>
      <c r="D28" s="398" t="s">
        <v>185</v>
      </c>
      <c r="E28" s="399" t="s">
        <v>132</v>
      </c>
      <c r="F28" s="384" t="s">
        <v>792</v>
      </c>
      <c r="G28" s="388">
        <f>'1-SB'!C35</f>
        <v>0</v>
      </c>
    </row>
    <row r="29" spans="1:7" ht="15.75">
      <c r="A29" s="383" t="str">
        <f t="shared" si="0"/>
        <v>Expat Czech PX UCITS ETF</v>
      </c>
      <c r="B29" s="384" t="str">
        <f t="shared" si="1"/>
        <v>05-1633</v>
      </c>
      <c r="C29" s="385">
        <f t="shared" si="2"/>
        <v>43646</v>
      </c>
      <c r="D29" s="398" t="s">
        <v>186</v>
      </c>
      <c r="E29" s="399" t="s">
        <v>1463</v>
      </c>
      <c r="F29" s="384" t="s">
        <v>792</v>
      </c>
      <c r="G29" s="388">
        <f>'1-SB'!C36</f>
        <v>0</v>
      </c>
    </row>
    <row r="30" spans="1:7" ht="15.75">
      <c r="A30" s="383" t="str">
        <f t="shared" si="0"/>
        <v>Expat Czech PX UCITS ETF</v>
      </c>
      <c r="B30" s="384" t="str">
        <f t="shared" si="1"/>
        <v>05-1633</v>
      </c>
      <c r="C30" s="385">
        <f t="shared" si="2"/>
        <v>43646</v>
      </c>
      <c r="D30" s="398" t="s">
        <v>187</v>
      </c>
      <c r="E30" s="400" t="s">
        <v>12</v>
      </c>
      <c r="F30" s="384" t="s">
        <v>792</v>
      </c>
      <c r="G30" s="388">
        <f>'1-SB'!C37</f>
        <v>384340</v>
      </c>
    </row>
    <row r="31" spans="1:7" ht="15.75">
      <c r="A31" s="383" t="str">
        <f t="shared" si="0"/>
        <v>Expat Czech PX UCITS ETF</v>
      </c>
      <c r="B31" s="384" t="str">
        <f t="shared" si="1"/>
        <v>05-1633</v>
      </c>
      <c r="C31" s="385">
        <f t="shared" si="2"/>
        <v>43646</v>
      </c>
      <c r="D31" s="396"/>
      <c r="E31" s="397" t="s">
        <v>932</v>
      </c>
      <c r="F31" s="384" t="s">
        <v>792</v>
      </c>
      <c r="G31" s="388">
        <f>'1-SB'!C38</f>
        <v>0</v>
      </c>
    </row>
    <row r="32" spans="1:7" ht="15.75">
      <c r="A32" s="383" t="str">
        <f t="shared" si="0"/>
        <v>Expat Czech PX UCITS ETF</v>
      </c>
      <c r="B32" s="384" t="str">
        <f t="shared" si="1"/>
        <v>05-1633</v>
      </c>
      <c r="C32" s="385">
        <f t="shared" si="2"/>
        <v>43646</v>
      </c>
      <c r="D32" s="391" t="s">
        <v>188</v>
      </c>
      <c r="E32" s="392" t="s">
        <v>134</v>
      </c>
      <c r="F32" s="384" t="s">
        <v>792</v>
      </c>
      <c r="G32" s="388">
        <f>'1-SB'!C39</f>
        <v>0</v>
      </c>
    </row>
    <row r="33" spans="1:7" ht="15.75">
      <c r="A33" s="383" t="str">
        <f t="shared" si="0"/>
        <v>Expat Czech PX UCITS ETF</v>
      </c>
      <c r="B33" s="384" t="str">
        <f t="shared" si="1"/>
        <v>05-1633</v>
      </c>
      <c r="C33" s="385">
        <f t="shared" si="2"/>
        <v>43646</v>
      </c>
      <c r="D33" s="391" t="s">
        <v>189</v>
      </c>
      <c r="E33" s="392" t="s">
        <v>93</v>
      </c>
      <c r="F33" s="384" t="s">
        <v>792</v>
      </c>
      <c r="G33" s="388">
        <f>'1-SB'!C40</f>
        <v>0</v>
      </c>
    </row>
    <row r="34" spans="1:7" ht="15.75">
      <c r="A34" s="383" t="str">
        <f t="shared" si="0"/>
        <v>Expat Czech PX UCITS ETF</v>
      </c>
      <c r="B34" s="384" t="str">
        <f t="shared" si="1"/>
        <v>05-1633</v>
      </c>
      <c r="C34" s="385">
        <f t="shared" si="2"/>
        <v>43646</v>
      </c>
      <c r="D34" s="391" t="s">
        <v>190</v>
      </c>
      <c r="E34" s="392" t="s">
        <v>135</v>
      </c>
      <c r="F34" s="384" t="s">
        <v>792</v>
      </c>
      <c r="G34" s="388">
        <f>'1-SB'!C41</f>
        <v>0</v>
      </c>
    </row>
    <row r="35" spans="1:7" ht="15.75">
      <c r="A35" s="383" t="str">
        <f aca="true" t="shared" si="3" ref="A35:A58">dfName</f>
        <v>Expat Czech PX UCITS ETF</v>
      </c>
      <c r="B35" s="384" t="str">
        <f aca="true" t="shared" si="4" ref="B35:B58">dfRG</f>
        <v>05-1633</v>
      </c>
      <c r="C35" s="385">
        <f aca="true" t="shared" si="5" ref="C35:C58">EndDate</f>
        <v>43646</v>
      </c>
      <c r="D35" s="391" t="s">
        <v>191</v>
      </c>
      <c r="E35" s="392" t="s">
        <v>101</v>
      </c>
      <c r="F35" s="384" t="s">
        <v>792</v>
      </c>
      <c r="G35" s="388">
        <f>'1-SB'!C42</f>
        <v>1691</v>
      </c>
    </row>
    <row r="36" spans="1:7" ht="15.75">
      <c r="A36" s="383" t="str">
        <f t="shared" si="3"/>
        <v>Expat Czech PX UCITS ETF</v>
      </c>
      <c r="B36" s="384" t="str">
        <f t="shared" si="4"/>
        <v>05-1633</v>
      </c>
      <c r="C36" s="385">
        <f t="shared" si="5"/>
        <v>43646</v>
      </c>
      <c r="D36" s="389" t="s">
        <v>192</v>
      </c>
      <c r="E36" s="395" t="s">
        <v>13</v>
      </c>
      <c r="F36" s="384" t="s">
        <v>792</v>
      </c>
      <c r="G36" s="388">
        <f>'1-SB'!C43</f>
        <v>1691</v>
      </c>
    </row>
    <row r="37" spans="1:7" ht="15.75">
      <c r="A37" s="383" t="str">
        <f t="shared" si="3"/>
        <v>Expat Czech PX UCITS ETF</v>
      </c>
      <c r="B37" s="384" t="str">
        <f t="shared" si="4"/>
        <v>05-1633</v>
      </c>
      <c r="C37" s="385">
        <f t="shared" si="5"/>
        <v>43646</v>
      </c>
      <c r="D37" s="389" t="s">
        <v>193</v>
      </c>
      <c r="E37" s="390" t="s">
        <v>933</v>
      </c>
      <c r="F37" s="384" t="s">
        <v>792</v>
      </c>
      <c r="G37" s="388">
        <f>'1-SB'!C44</f>
        <v>0</v>
      </c>
    </row>
    <row r="38" spans="1:7" ht="15.75">
      <c r="A38" s="383" t="str">
        <f t="shared" si="3"/>
        <v>Expat Czech PX UCITS ETF</v>
      </c>
      <c r="B38" s="384" t="str">
        <f t="shared" si="4"/>
        <v>05-1633</v>
      </c>
      <c r="C38" s="385">
        <f t="shared" si="5"/>
        <v>43646</v>
      </c>
      <c r="D38" s="389" t="s">
        <v>194</v>
      </c>
      <c r="E38" s="395" t="s">
        <v>34</v>
      </c>
      <c r="F38" s="384" t="s">
        <v>792</v>
      </c>
      <c r="G38" s="388">
        <f>'1-SB'!C45</f>
        <v>399468</v>
      </c>
    </row>
    <row r="39" spans="1:7" ht="15.75">
      <c r="A39" s="383" t="str">
        <f t="shared" si="3"/>
        <v>Expat Czech PX UCITS ETF</v>
      </c>
      <c r="B39" s="384" t="str">
        <f t="shared" si="4"/>
        <v>05-1633</v>
      </c>
      <c r="C39" s="385">
        <f t="shared" si="5"/>
        <v>43646</v>
      </c>
      <c r="D39" s="389" t="s">
        <v>195</v>
      </c>
      <c r="E39" s="389" t="s">
        <v>36</v>
      </c>
      <c r="F39" s="384" t="s">
        <v>792</v>
      </c>
      <c r="G39" s="388">
        <f>'1-SB'!C47</f>
        <v>399468</v>
      </c>
    </row>
    <row r="40" spans="1:7" ht="15.75">
      <c r="A40" s="402" t="str">
        <f t="shared" si="3"/>
        <v>Expat Czech PX UCITS ETF</v>
      </c>
      <c r="B40" s="403" t="str">
        <f t="shared" si="4"/>
        <v>05-1633</v>
      </c>
      <c r="C40" s="404">
        <f t="shared" si="5"/>
        <v>43646</v>
      </c>
      <c r="D40" s="405"/>
      <c r="E40" s="406" t="s">
        <v>24</v>
      </c>
      <c r="F40" s="403" t="s">
        <v>793</v>
      </c>
      <c r="G40" s="407">
        <f>'1-SB'!G10</f>
        <v>0</v>
      </c>
    </row>
    <row r="41" spans="1:7" ht="15.75">
      <c r="A41" s="402" t="str">
        <f t="shared" si="3"/>
        <v>Expat Czech PX UCITS ETF</v>
      </c>
      <c r="B41" s="403" t="str">
        <f t="shared" si="4"/>
        <v>05-1633</v>
      </c>
      <c r="C41" s="404">
        <f t="shared" si="5"/>
        <v>43646</v>
      </c>
      <c r="D41" s="408" t="s">
        <v>196</v>
      </c>
      <c r="E41" s="409" t="s">
        <v>930</v>
      </c>
      <c r="F41" s="403" t="s">
        <v>793</v>
      </c>
      <c r="G41" s="407">
        <f>'1-SB'!G11</f>
        <v>430283</v>
      </c>
    </row>
    <row r="42" spans="1:7" ht="15.75">
      <c r="A42" s="402" t="str">
        <f t="shared" si="3"/>
        <v>Expat Czech PX UCITS ETF</v>
      </c>
      <c r="B42" s="403" t="str">
        <f t="shared" si="4"/>
        <v>05-1633</v>
      </c>
      <c r="C42" s="404">
        <f t="shared" si="5"/>
        <v>43646</v>
      </c>
      <c r="D42" s="410"/>
      <c r="E42" s="409" t="s">
        <v>929</v>
      </c>
      <c r="F42" s="403" t="s">
        <v>793</v>
      </c>
      <c r="G42" s="407">
        <f>'1-SB'!G12</f>
        <v>0</v>
      </c>
    </row>
    <row r="43" spans="1:7" ht="31.5">
      <c r="A43" s="402" t="str">
        <f t="shared" si="3"/>
        <v>Expat Czech PX UCITS ETF</v>
      </c>
      <c r="B43" s="403" t="str">
        <f t="shared" si="4"/>
        <v>05-1633</v>
      </c>
      <c r="C43" s="404">
        <f t="shared" si="5"/>
        <v>43646</v>
      </c>
      <c r="D43" s="411" t="s">
        <v>197</v>
      </c>
      <c r="E43" s="412" t="s">
        <v>136</v>
      </c>
      <c r="F43" s="403" t="s">
        <v>793</v>
      </c>
      <c r="G43" s="407">
        <f>'1-SB'!G13</f>
        <v>-8627</v>
      </c>
    </row>
    <row r="44" spans="1:7" ht="15.75">
      <c r="A44" s="402" t="str">
        <f t="shared" si="3"/>
        <v>Expat Czech PX UCITS ETF</v>
      </c>
      <c r="B44" s="403" t="str">
        <f t="shared" si="4"/>
        <v>05-1633</v>
      </c>
      <c r="C44" s="404">
        <f t="shared" si="5"/>
        <v>43646</v>
      </c>
      <c r="D44" s="410" t="s">
        <v>198</v>
      </c>
      <c r="E44" s="412" t="s">
        <v>25</v>
      </c>
      <c r="F44" s="403" t="s">
        <v>793</v>
      </c>
      <c r="G44" s="407">
        <f>'1-SB'!G14</f>
        <v>0</v>
      </c>
    </row>
    <row r="45" spans="1:7" ht="15.75">
      <c r="A45" s="402" t="str">
        <f t="shared" si="3"/>
        <v>Expat Czech PX UCITS ETF</v>
      </c>
      <c r="B45" s="403" t="str">
        <f t="shared" si="4"/>
        <v>05-1633</v>
      </c>
      <c r="C45" s="404">
        <f t="shared" si="5"/>
        <v>43646</v>
      </c>
      <c r="D45" s="410" t="s">
        <v>199</v>
      </c>
      <c r="E45" s="412" t="s">
        <v>112</v>
      </c>
      <c r="F45" s="403" t="s">
        <v>793</v>
      </c>
      <c r="G45" s="407">
        <f>'1-SB'!G15</f>
        <v>0</v>
      </c>
    </row>
    <row r="46" spans="1:7" ht="15.75">
      <c r="A46" s="402" t="str">
        <f t="shared" si="3"/>
        <v>Expat Czech PX UCITS ETF</v>
      </c>
      <c r="B46" s="403" t="str">
        <f t="shared" si="4"/>
        <v>05-1633</v>
      </c>
      <c r="C46" s="404">
        <f t="shared" si="5"/>
        <v>43646</v>
      </c>
      <c r="D46" s="408" t="s">
        <v>200</v>
      </c>
      <c r="E46" s="413" t="s">
        <v>23</v>
      </c>
      <c r="F46" s="403" t="s">
        <v>793</v>
      </c>
      <c r="G46" s="407">
        <f>'1-SB'!G16</f>
        <v>-8627</v>
      </c>
    </row>
    <row r="47" spans="1:7" ht="15.75">
      <c r="A47" s="402" t="str">
        <f t="shared" si="3"/>
        <v>Expat Czech PX UCITS ETF</v>
      </c>
      <c r="B47" s="403" t="str">
        <f t="shared" si="4"/>
        <v>05-1633</v>
      </c>
      <c r="C47" s="404">
        <f t="shared" si="5"/>
        <v>43646</v>
      </c>
      <c r="D47" s="408"/>
      <c r="E47" s="409" t="s">
        <v>928</v>
      </c>
      <c r="F47" s="403" t="s">
        <v>793</v>
      </c>
      <c r="G47" s="407">
        <f>'1-SB'!G17</f>
        <v>0</v>
      </c>
    </row>
    <row r="48" spans="1:7" ht="15.75">
      <c r="A48" s="402" t="str">
        <f t="shared" si="3"/>
        <v>Expat Czech PX UCITS ETF</v>
      </c>
      <c r="B48" s="403" t="str">
        <f t="shared" si="4"/>
        <v>05-1633</v>
      </c>
      <c r="C48" s="404">
        <f t="shared" si="5"/>
        <v>43646</v>
      </c>
      <c r="D48" s="410" t="s">
        <v>201</v>
      </c>
      <c r="E48" s="412" t="s">
        <v>26</v>
      </c>
      <c r="F48" s="403" t="s">
        <v>793</v>
      </c>
      <c r="G48" s="407">
        <f>'1-SB'!G18</f>
        <v>-47686</v>
      </c>
    </row>
    <row r="49" spans="1:7" ht="15.75">
      <c r="A49" s="402" t="str">
        <f t="shared" si="3"/>
        <v>Expat Czech PX UCITS ETF</v>
      </c>
      <c r="B49" s="403" t="str">
        <f t="shared" si="4"/>
        <v>05-1633</v>
      </c>
      <c r="C49" s="404">
        <f t="shared" si="5"/>
        <v>43646</v>
      </c>
      <c r="D49" s="410" t="s">
        <v>202</v>
      </c>
      <c r="E49" s="414" t="s">
        <v>27</v>
      </c>
      <c r="F49" s="403" t="s">
        <v>793</v>
      </c>
      <c r="G49" s="407">
        <f>'1-SB'!G19</f>
        <v>0</v>
      </c>
    </row>
    <row r="50" spans="1:7" ht="15.75">
      <c r="A50" s="402" t="str">
        <f t="shared" si="3"/>
        <v>Expat Czech PX UCITS ETF</v>
      </c>
      <c r="B50" s="403" t="str">
        <f t="shared" si="4"/>
        <v>05-1633</v>
      </c>
      <c r="C50" s="404">
        <f t="shared" si="5"/>
        <v>43646</v>
      </c>
      <c r="D50" s="410" t="s">
        <v>203</v>
      </c>
      <c r="E50" s="414" t="s">
        <v>28</v>
      </c>
      <c r="F50" s="403" t="s">
        <v>793</v>
      </c>
      <c r="G50" s="407">
        <f>'1-SB'!G20</f>
        <v>-47686</v>
      </c>
    </row>
    <row r="51" spans="1:7" ht="15.75">
      <c r="A51" s="402" t="str">
        <f t="shared" si="3"/>
        <v>Expat Czech PX UCITS ETF</v>
      </c>
      <c r="B51" s="403" t="str">
        <f t="shared" si="4"/>
        <v>05-1633</v>
      </c>
      <c r="C51" s="404">
        <f t="shared" si="5"/>
        <v>43646</v>
      </c>
      <c r="D51" s="415" t="s">
        <v>204</v>
      </c>
      <c r="E51" s="416" t="s">
        <v>989</v>
      </c>
      <c r="F51" s="403" t="s">
        <v>793</v>
      </c>
      <c r="G51" s="407">
        <f>'1-SB'!G21</f>
        <v>24886</v>
      </c>
    </row>
    <row r="52" spans="1:7" ht="15.75">
      <c r="A52" s="402" t="str">
        <f t="shared" si="3"/>
        <v>Expat Czech PX UCITS ETF</v>
      </c>
      <c r="B52" s="403" t="str">
        <f t="shared" si="4"/>
        <v>05-1633</v>
      </c>
      <c r="C52" s="404">
        <f t="shared" si="5"/>
        <v>43646</v>
      </c>
      <c r="D52" s="415" t="s">
        <v>991</v>
      </c>
      <c r="E52" s="416" t="s">
        <v>990</v>
      </c>
      <c r="F52" s="403" t="s">
        <v>793</v>
      </c>
      <c r="G52" s="407">
        <f>'1-SB'!G22</f>
        <v>0</v>
      </c>
    </row>
    <row r="53" spans="1:7" ht="15.75">
      <c r="A53" s="402" t="str">
        <f t="shared" si="3"/>
        <v>Expat Czech PX UCITS ETF</v>
      </c>
      <c r="B53" s="403" t="str">
        <f t="shared" si="4"/>
        <v>05-1633</v>
      </c>
      <c r="C53" s="404">
        <f t="shared" si="5"/>
        <v>43646</v>
      </c>
      <c r="D53" s="408" t="s">
        <v>205</v>
      </c>
      <c r="E53" s="413" t="s">
        <v>29</v>
      </c>
      <c r="F53" s="403" t="s">
        <v>793</v>
      </c>
      <c r="G53" s="407">
        <f>'1-SB'!G23</f>
        <v>-22800</v>
      </c>
    </row>
    <row r="54" spans="1:7" ht="15.75">
      <c r="A54" s="402" t="str">
        <f t="shared" si="3"/>
        <v>Expat Czech PX UCITS ETF</v>
      </c>
      <c r="B54" s="403" t="str">
        <f t="shared" si="4"/>
        <v>05-1633</v>
      </c>
      <c r="C54" s="404">
        <f t="shared" si="5"/>
        <v>43646</v>
      </c>
      <c r="D54" s="405" t="s">
        <v>206</v>
      </c>
      <c r="E54" s="417" t="s">
        <v>31</v>
      </c>
      <c r="F54" s="403" t="s">
        <v>793</v>
      </c>
      <c r="G54" s="407">
        <f>'1-SB'!G24</f>
        <v>398856</v>
      </c>
    </row>
    <row r="55" spans="1:7" ht="15.75">
      <c r="A55" s="402" t="str">
        <f t="shared" si="3"/>
        <v>Expat Czech PX UCITS ETF</v>
      </c>
      <c r="B55" s="403" t="str">
        <f t="shared" si="4"/>
        <v>05-1633</v>
      </c>
      <c r="C55" s="404">
        <f t="shared" si="5"/>
        <v>43646</v>
      </c>
      <c r="D55" s="405"/>
      <c r="E55" s="406" t="s">
        <v>33</v>
      </c>
      <c r="F55" s="403" t="s">
        <v>793</v>
      </c>
      <c r="G55" s="407">
        <f>'1-SB'!G26</f>
        <v>0</v>
      </c>
    </row>
    <row r="56" spans="1:7" ht="15.75">
      <c r="A56" s="402" t="str">
        <f t="shared" si="3"/>
        <v>Expat Czech PX UCITS ETF</v>
      </c>
      <c r="B56" s="403" t="str">
        <f t="shared" si="4"/>
        <v>05-1633</v>
      </c>
      <c r="C56" s="404">
        <f t="shared" si="5"/>
        <v>43646</v>
      </c>
      <c r="D56" s="410" t="s">
        <v>207</v>
      </c>
      <c r="E56" s="418" t="s">
        <v>138</v>
      </c>
      <c r="F56" s="403" t="s">
        <v>793</v>
      </c>
      <c r="G56" s="407">
        <f>'1-SB'!G27</f>
        <v>0</v>
      </c>
    </row>
    <row r="57" spans="1:7" ht="15.75">
      <c r="A57" s="402" t="str">
        <f t="shared" si="3"/>
        <v>Expat Czech PX UCITS ETF</v>
      </c>
      <c r="B57" s="403" t="str">
        <f t="shared" si="4"/>
        <v>05-1633</v>
      </c>
      <c r="C57" s="404">
        <f t="shared" si="5"/>
        <v>43646</v>
      </c>
      <c r="D57" s="410" t="s">
        <v>208</v>
      </c>
      <c r="E57" s="412" t="s">
        <v>125</v>
      </c>
      <c r="F57" s="403" t="s">
        <v>793</v>
      </c>
      <c r="G57" s="407">
        <f>'1-SB'!G28</f>
        <v>612</v>
      </c>
    </row>
    <row r="58" spans="1:7" ht="15.75">
      <c r="A58" s="402" t="str">
        <f t="shared" si="3"/>
        <v>Expat Czech PX UCITS ETF</v>
      </c>
      <c r="B58" s="403" t="str">
        <f t="shared" si="4"/>
        <v>05-1633</v>
      </c>
      <c r="C58" s="404">
        <f t="shared" si="5"/>
        <v>43646</v>
      </c>
      <c r="D58" s="410" t="s">
        <v>209</v>
      </c>
      <c r="E58" s="414" t="s">
        <v>161</v>
      </c>
      <c r="F58" s="403" t="s">
        <v>793</v>
      </c>
      <c r="G58" s="407">
        <f>'1-SB'!G29</f>
        <v>283</v>
      </c>
    </row>
    <row r="59" spans="1:7" ht="15.75">
      <c r="A59" s="402"/>
      <c r="B59" s="403"/>
      <c r="C59" s="404"/>
      <c r="D59" s="410" t="s">
        <v>210</v>
      </c>
      <c r="E59" s="414" t="s">
        <v>94</v>
      </c>
      <c r="F59" s="403" t="s">
        <v>793</v>
      </c>
      <c r="G59" s="407">
        <f>'1-SB'!G30</f>
        <v>329</v>
      </c>
    </row>
    <row r="60" spans="1:7" ht="15.75">
      <c r="A60" s="402" t="str">
        <f aca="true" t="shared" si="6" ref="A60:A81">dfName</f>
        <v>Expat Czech PX UCITS ETF</v>
      </c>
      <c r="B60" s="403" t="str">
        <f aca="true" t="shared" si="7" ref="B60:B81">dfRG</f>
        <v>05-1633</v>
      </c>
      <c r="C60" s="404">
        <f aca="true" t="shared" si="8" ref="C60:C81">EndDate</f>
        <v>43646</v>
      </c>
      <c r="D60" s="415" t="s">
        <v>211</v>
      </c>
      <c r="E60" s="414" t="s">
        <v>107</v>
      </c>
      <c r="F60" s="403" t="s">
        <v>793</v>
      </c>
      <c r="G60" s="407">
        <f>'1-SB'!G31</f>
        <v>0</v>
      </c>
    </row>
    <row r="61" spans="1:7" ht="15.75">
      <c r="A61" s="402" t="str">
        <f t="shared" si="6"/>
        <v>Expat Czech PX UCITS ETF</v>
      </c>
      <c r="B61" s="403" t="str">
        <f t="shared" si="7"/>
        <v>05-1633</v>
      </c>
      <c r="C61" s="404">
        <f t="shared" si="8"/>
        <v>43646</v>
      </c>
      <c r="D61" s="410" t="s">
        <v>212</v>
      </c>
      <c r="E61" s="418" t="s">
        <v>120</v>
      </c>
      <c r="F61" s="403" t="s">
        <v>793</v>
      </c>
      <c r="G61" s="407">
        <f>'1-SB'!G32</f>
        <v>0</v>
      </c>
    </row>
    <row r="62" spans="1:7" ht="15.75">
      <c r="A62" s="402" t="str">
        <f t="shared" si="6"/>
        <v>Expat Czech PX UCITS ETF</v>
      </c>
      <c r="B62" s="403" t="str">
        <f t="shared" si="7"/>
        <v>05-1633</v>
      </c>
      <c r="C62" s="404">
        <f t="shared" si="8"/>
        <v>43646</v>
      </c>
      <c r="D62" s="415" t="s">
        <v>213</v>
      </c>
      <c r="E62" s="419" t="s">
        <v>139</v>
      </c>
      <c r="F62" s="403" t="s">
        <v>793</v>
      </c>
      <c r="G62" s="407">
        <f>'1-SB'!G33</f>
        <v>0</v>
      </c>
    </row>
    <row r="63" spans="1:7" ht="15.75">
      <c r="A63" s="402" t="str">
        <f t="shared" si="6"/>
        <v>Expat Czech PX UCITS ETF</v>
      </c>
      <c r="B63" s="403" t="str">
        <f t="shared" si="7"/>
        <v>05-1633</v>
      </c>
      <c r="C63" s="404">
        <f t="shared" si="8"/>
        <v>43646</v>
      </c>
      <c r="D63" s="410" t="s">
        <v>214</v>
      </c>
      <c r="E63" s="418" t="s">
        <v>102</v>
      </c>
      <c r="F63" s="403" t="s">
        <v>793</v>
      </c>
      <c r="G63" s="407">
        <f>'1-SB'!G34</f>
        <v>0</v>
      </c>
    </row>
    <row r="64" spans="1:7" ht="15.75">
      <c r="A64" s="402" t="str">
        <f t="shared" si="6"/>
        <v>Expat Czech PX UCITS ETF</v>
      </c>
      <c r="B64" s="403" t="str">
        <f t="shared" si="7"/>
        <v>05-1633</v>
      </c>
      <c r="C64" s="404">
        <f t="shared" si="8"/>
        <v>43646</v>
      </c>
      <c r="D64" s="410" t="s">
        <v>215</v>
      </c>
      <c r="E64" s="418" t="s">
        <v>103</v>
      </c>
      <c r="F64" s="403" t="s">
        <v>793</v>
      </c>
      <c r="G64" s="407">
        <f>'1-SB'!G35</f>
        <v>0</v>
      </c>
    </row>
    <row r="65" spans="1:7" ht="15.75">
      <c r="A65" s="402" t="str">
        <f t="shared" si="6"/>
        <v>Expat Czech PX UCITS ETF</v>
      </c>
      <c r="B65" s="403" t="str">
        <f t="shared" si="7"/>
        <v>05-1633</v>
      </c>
      <c r="C65" s="404">
        <f t="shared" si="8"/>
        <v>43646</v>
      </c>
      <c r="D65" s="410" t="s">
        <v>216</v>
      </c>
      <c r="E65" s="418" t="s">
        <v>140</v>
      </c>
      <c r="F65" s="403" t="s">
        <v>793</v>
      </c>
      <c r="G65" s="407">
        <f>'1-SB'!G36</f>
        <v>0</v>
      </c>
    </row>
    <row r="66" spans="1:7" ht="15.75">
      <c r="A66" s="402" t="str">
        <f t="shared" si="6"/>
        <v>Expat Czech PX UCITS ETF</v>
      </c>
      <c r="B66" s="403" t="str">
        <f t="shared" si="7"/>
        <v>05-1633</v>
      </c>
      <c r="C66" s="404">
        <f t="shared" si="8"/>
        <v>43646</v>
      </c>
      <c r="D66" s="415" t="s">
        <v>217</v>
      </c>
      <c r="E66" s="419" t="s">
        <v>141</v>
      </c>
      <c r="F66" s="403" t="s">
        <v>793</v>
      </c>
      <c r="G66" s="407">
        <f>'1-SB'!G37</f>
        <v>0</v>
      </c>
    </row>
    <row r="67" spans="1:7" ht="31.5">
      <c r="A67" s="402" t="str">
        <f t="shared" si="6"/>
        <v>Expat Czech PX UCITS ETF</v>
      </c>
      <c r="B67" s="403" t="str">
        <f t="shared" si="7"/>
        <v>05-1633</v>
      </c>
      <c r="C67" s="404">
        <f t="shared" si="8"/>
        <v>43646</v>
      </c>
      <c r="D67" s="411" t="s">
        <v>218</v>
      </c>
      <c r="E67" s="418" t="s">
        <v>142</v>
      </c>
      <c r="F67" s="403" t="s">
        <v>793</v>
      </c>
      <c r="G67" s="407">
        <f>'1-SB'!G38</f>
        <v>0</v>
      </c>
    </row>
    <row r="68" spans="1:7" ht="15.75">
      <c r="A68" s="402" t="str">
        <f t="shared" si="6"/>
        <v>Expat Czech PX UCITS ETF</v>
      </c>
      <c r="B68" s="403" t="str">
        <f t="shared" si="7"/>
        <v>05-1633</v>
      </c>
      <c r="C68" s="404">
        <f t="shared" si="8"/>
        <v>43646</v>
      </c>
      <c r="D68" s="410" t="s">
        <v>219</v>
      </c>
      <c r="E68" s="418" t="s">
        <v>113</v>
      </c>
      <c r="F68" s="403" t="s">
        <v>793</v>
      </c>
      <c r="G68" s="407">
        <f>'1-SB'!G39</f>
        <v>0</v>
      </c>
    </row>
    <row r="69" spans="1:7" ht="15.75">
      <c r="A69" s="402" t="str">
        <f t="shared" si="6"/>
        <v>Expat Czech PX UCITS ETF</v>
      </c>
      <c r="B69" s="403" t="str">
        <f t="shared" si="7"/>
        <v>05-1633</v>
      </c>
      <c r="C69" s="404">
        <f t="shared" si="8"/>
        <v>43646</v>
      </c>
      <c r="D69" s="405" t="s">
        <v>220</v>
      </c>
      <c r="E69" s="417" t="s">
        <v>34</v>
      </c>
      <c r="F69" s="403" t="s">
        <v>793</v>
      </c>
      <c r="G69" s="407">
        <f>'1-SB'!G40</f>
        <v>612</v>
      </c>
    </row>
    <row r="70" spans="1:7" ht="15.75">
      <c r="A70" s="402" t="str">
        <f t="shared" si="6"/>
        <v>Expat Czech PX UCITS ETF</v>
      </c>
      <c r="B70" s="403" t="str">
        <f t="shared" si="7"/>
        <v>05-1633</v>
      </c>
      <c r="C70" s="404">
        <f t="shared" si="8"/>
        <v>43646</v>
      </c>
      <c r="D70" s="408" t="s">
        <v>221</v>
      </c>
      <c r="E70" s="408" t="s">
        <v>35</v>
      </c>
      <c r="F70" s="403" t="s">
        <v>793</v>
      </c>
      <c r="G70" s="407">
        <f>'1-SB'!G47</f>
        <v>399468</v>
      </c>
    </row>
    <row r="71" spans="1:7" ht="15.75">
      <c r="A71" s="420" t="str">
        <f t="shared" si="6"/>
        <v>Expat Czech PX UCITS ETF</v>
      </c>
      <c r="B71" s="421" t="str">
        <f t="shared" si="7"/>
        <v>05-1633</v>
      </c>
      <c r="C71" s="422">
        <f t="shared" si="8"/>
        <v>43646</v>
      </c>
      <c r="D71" s="423"/>
      <c r="E71" s="424" t="s">
        <v>16</v>
      </c>
      <c r="F71" s="421" t="s">
        <v>828</v>
      </c>
      <c r="G71" s="425">
        <f>'2-OD'!C10</f>
        <v>0</v>
      </c>
    </row>
    <row r="72" spans="1:7" ht="15.75">
      <c r="A72" s="420" t="str">
        <f t="shared" si="6"/>
        <v>Expat Czech PX UCITS ETF</v>
      </c>
      <c r="B72" s="421" t="str">
        <f t="shared" si="7"/>
        <v>05-1633</v>
      </c>
      <c r="C72" s="422">
        <f t="shared" si="8"/>
        <v>43646</v>
      </c>
      <c r="D72" s="426"/>
      <c r="E72" s="427" t="s">
        <v>18</v>
      </c>
      <c r="F72" s="421" t="s">
        <v>828</v>
      </c>
      <c r="G72" s="425">
        <f>'2-OD'!C11</f>
        <v>0</v>
      </c>
    </row>
    <row r="73" spans="1:7" ht="15.75">
      <c r="A73" s="420" t="str">
        <f t="shared" si="6"/>
        <v>Expat Czech PX UCITS ETF</v>
      </c>
      <c r="B73" s="421" t="str">
        <f t="shared" si="7"/>
        <v>05-1633</v>
      </c>
      <c r="C73" s="422">
        <f t="shared" si="8"/>
        <v>43646</v>
      </c>
      <c r="D73" s="423" t="s">
        <v>794</v>
      </c>
      <c r="E73" s="428" t="s">
        <v>19</v>
      </c>
      <c r="F73" s="421" t="s">
        <v>828</v>
      </c>
      <c r="G73" s="425">
        <f>'2-OD'!C12</f>
        <v>0</v>
      </c>
    </row>
    <row r="74" spans="1:7" ht="31.5">
      <c r="A74" s="420" t="str">
        <f t="shared" si="6"/>
        <v>Expat Czech PX UCITS ETF</v>
      </c>
      <c r="B74" s="421" t="str">
        <f t="shared" si="7"/>
        <v>05-1633</v>
      </c>
      <c r="C74" s="422">
        <f t="shared" si="8"/>
        <v>43646</v>
      </c>
      <c r="D74" s="423" t="s">
        <v>795</v>
      </c>
      <c r="E74" s="428" t="s">
        <v>936</v>
      </c>
      <c r="F74" s="421" t="s">
        <v>828</v>
      </c>
      <c r="G74" s="425">
        <f>'2-OD'!C13</f>
        <v>0</v>
      </c>
    </row>
    <row r="75" spans="1:7" ht="31.5">
      <c r="A75" s="420" t="str">
        <f t="shared" si="6"/>
        <v>Expat Czech PX UCITS ETF</v>
      </c>
      <c r="B75" s="421" t="str">
        <f t="shared" si="7"/>
        <v>05-1633</v>
      </c>
      <c r="C75" s="422">
        <f t="shared" si="8"/>
        <v>43646</v>
      </c>
      <c r="D75" s="423" t="s">
        <v>796</v>
      </c>
      <c r="E75" s="428" t="s">
        <v>937</v>
      </c>
      <c r="F75" s="421" t="s">
        <v>828</v>
      </c>
      <c r="G75" s="425">
        <f>'2-OD'!C14</f>
        <v>0</v>
      </c>
    </row>
    <row r="76" spans="1:7" ht="15.75">
      <c r="A76" s="420" t="str">
        <f t="shared" si="6"/>
        <v>Expat Czech PX UCITS ETF</v>
      </c>
      <c r="B76" s="421" t="str">
        <f t="shared" si="7"/>
        <v>05-1633</v>
      </c>
      <c r="C76" s="422">
        <f t="shared" si="8"/>
        <v>43646</v>
      </c>
      <c r="D76" s="423" t="s">
        <v>797</v>
      </c>
      <c r="E76" s="428" t="s">
        <v>938</v>
      </c>
      <c r="F76" s="421" t="s">
        <v>828</v>
      </c>
      <c r="G76" s="425">
        <f>'2-OD'!C15</f>
        <v>25693</v>
      </c>
    </row>
    <row r="77" spans="1:7" ht="15.75">
      <c r="A77" s="420" t="str">
        <f t="shared" si="6"/>
        <v>Expat Czech PX UCITS ETF</v>
      </c>
      <c r="B77" s="421" t="str">
        <f t="shared" si="7"/>
        <v>05-1633</v>
      </c>
      <c r="C77" s="422">
        <f t="shared" si="8"/>
        <v>43646</v>
      </c>
      <c r="D77" s="423" t="s">
        <v>798</v>
      </c>
      <c r="E77" s="428" t="s">
        <v>981</v>
      </c>
      <c r="F77" s="421" t="s">
        <v>828</v>
      </c>
      <c r="G77" s="425">
        <f>'2-OD'!C16</f>
        <v>4324</v>
      </c>
    </row>
    <row r="78" spans="1:7" ht="15.75">
      <c r="A78" s="420" t="str">
        <f t="shared" si="6"/>
        <v>Expat Czech PX UCITS ETF</v>
      </c>
      <c r="B78" s="421" t="str">
        <f t="shared" si="7"/>
        <v>05-1633</v>
      </c>
      <c r="C78" s="422">
        <f t="shared" si="8"/>
        <v>43646</v>
      </c>
      <c r="D78" s="426" t="s">
        <v>799</v>
      </c>
      <c r="E78" s="429" t="s">
        <v>20</v>
      </c>
      <c r="F78" s="421" t="s">
        <v>828</v>
      </c>
      <c r="G78" s="425">
        <f>'2-OD'!C18</f>
        <v>30017</v>
      </c>
    </row>
    <row r="79" spans="1:7" ht="15.75">
      <c r="A79" s="420" t="str">
        <f t="shared" si="6"/>
        <v>Expat Czech PX UCITS ETF</v>
      </c>
      <c r="B79" s="421" t="str">
        <f t="shared" si="7"/>
        <v>05-1633</v>
      </c>
      <c r="C79" s="422">
        <f t="shared" si="8"/>
        <v>43646</v>
      </c>
      <c r="D79" s="426"/>
      <c r="E79" s="430" t="s">
        <v>114</v>
      </c>
      <c r="F79" s="421" t="s">
        <v>828</v>
      </c>
      <c r="G79" s="425">
        <f>'2-OD'!C19</f>
        <v>0</v>
      </c>
    </row>
    <row r="80" spans="1:7" ht="15.75">
      <c r="A80" s="420" t="str">
        <f t="shared" si="6"/>
        <v>Expat Czech PX UCITS ETF</v>
      </c>
      <c r="B80" s="421" t="str">
        <f t="shared" si="7"/>
        <v>05-1633</v>
      </c>
      <c r="C80" s="422">
        <f t="shared" si="8"/>
        <v>43646</v>
      </c>
      <c r="D80" s="423" t="s">
        <v>800</v>
      </c>
      <c r="E80" s="428" t="s">
        <v>823</v>
      </c>
      <c r="F80" s="421" t="s">
        <v>828</v>
      </c>
      <c r="G80" s="425">
        <f>'2-OD'!C20</f>
        <v>0</v>
      </c>
    </row>
    <row r="81" spans="1:7" ht="15.75">
      <c r="A81" s="420" t="str">
        <f t="shared" si="6"/>
        <v>Expat Czech PX UCITS ETF</v>
      </c>
      <c r="B81" s="421" t="str">
        <f t="shared" si="7"/>
        <v>05-1633</v>
      </c>
      <c r="C81" s="422">
        <f t="shared" si="8"/>
        <v>43646</v>
      </c>
      <c r="D81" s="423" t="s">
        <v>801</v>
      </c>
      <c r="E81" s="428" t="s">
        <v>122</v>
      </c>
      <c r="F81" s="421" t="s">
        <v>828</v>
      </c>
      <c r="G81" s="425">
        <f>'2-OD'!C21</f>
        <v>2154</v>
      </c>
    </row>
    <row r="82" spans="1:7" ht="15.75">
      <c r="A82" s="420"/>
      <c r="B82" s="421"/>
      <c r="C82" s="422"/>
      <c r="D82" s="423" t="s">
        <v>802</v>
      </c>
      <c r="E82" s="428" t="s">
        <v>21</v>
      </c>
      <c r="F82" s="421" t="s">
        <v>828</v>
      </c>
      <c r="G82" s="425">
        <f>'2-OD'!C22</f>
        <v>0</v>
      </c>
    </row>
    <row r="83" spans="1:7" ht="15.75">
      <c r="A83" s="420" t="str">
        <f aca="true" t="shared" si="9" ref="A83:A109">dfName</f>
        <v>Expat Czech PX UCITS ETF</v>
      </c>
      <c r="B83" s="421" t="str">
        <f aca="true" t="shared" si="10" ref="B83:B109">dfRG</f>
        <v>05-1633</v>
      </c>
      <c r="C83" s="422">
        <f aca="true" t="shared" si="11" ref="C83:C109">EndDate</f>
        <v>43646</v>
      </c>
      <c r="D83" s="423" t="s">
        <v>803</v>
      </c>
      <c r="E83" s="428" t="s">
        <v>143</v>
      </c>
      <c r="F83" s="421" t="s">
        <v>828</v>
      </c>
      <c r="G83" s="425">
        <f>'2-OD'!C23</f>
        <v>0</v>
      </c>
    </row>
    <row r="84" spans="1:7" ht="15.75">
      <c r="A84" s="420" t="str">
        <f t="shared" si="9"/>
        <v>Expat Czech PX UCITS ETF</v>
      </c>
      <c r="B84" s="421" t="str">
        <f t="shared" si="10"/>
        <v>05-1633</v>
      </c>
      <c r="C84" s="422">
        <f t="shared" si="11"/>
        <v>43646</v>
      </c>
      <c r="D84" s="423" t="s">
        <v>804</v>
      </c>
      <c r="E84" s="428" t="s">
        <v>22</v>
      </c>
      <c r="F84" s="421" t="s">
        <v>828</v>
      </c>
      <c r="G84" s="425">
        <f>'2-OD'!C24</f>
        <v>0</v>
      </c>
    </row>
    <row r="85" spans="1:7" ht="15.75">
      <c r="A85" s="420" t="str">
        <f t="shared" si="9"/>
        <v>Expat Czech PX UCITS ETF</v>
      </c>
      <c r="B85" s="421" t="str">
        <f t="shared" si="10"/>
        <v>05-1633</v>
      </c>
      <c r="C85" s="422">
        <f t="shared" si="11"/>
        <v>43646</v>
      </c>
      <c r="D85" s="426" t="s">
        <v>805</v>
      </c>
      <c r="E85" s="429" t="s">
        <v>23</v>
      </c>
      <c r="F85" s="421" t="s">
        <v>828</v>
      </c>
      <c r="G85" s="425">
        <f>'2-OD'!C25</f>
        <v>2154</v>
      </c>
    </row>
    <row r="86" spans="1:7" ht="15.75">
      <c r="A86" s="420" t="str">
        <f t="shared" si="9"/>
        <v>Expat Czech PX UCITS ETF</v>
      </c>
      <c r="B86" s="421" t="str">
        <f t="shared" si="10"/>
        <v>05-1633</v>
      </c>
      <c r="C86" s="422">
        <f t="shared" si="11"/>
        <v>43646</v>
      </c>
      <c r="D86" s="426" t="s">
        <v>806</v>
      </c>
      <c r="E86" s="430" t="s">
        <v>144</v>
      </c>
      <c r="F86" s="421" t="s">
        <v>828</v>
      </c>
      <c r="G86" s="425">
        <f>'2-OD'!C26</f>
        <v>32171</v>
      </c>
    </row>
    <row r="87" spans="1:7" ht="15.75">
      <c r="A87" s="420" t="str">
        <f t="shared" si="9"/>
        <v>Expat Czech PX UCITS ETF</v>
      </c>
      <c r="B87" s="421" t="str">
        <f t="shared" si="10"/>
        <v>05-1633</v>
      </c>
      <c r="C87" s="422">
        <f t="shared" si="11"/>
        <v>43646</v>
      </c>
      <c r="D87" s="426" t="s">
        <v>807</v>
      </c>
      <c r="E87" s="430" t="s">
        <v>824</v>
      </c>
      <c r="F87" s="421" t="s">
        <v>828</v>
      </c>
      <c r="G87" s="425">
        <f>'2-OD'!C27</f>
        <v>24886</v>
      </c>
    </row>
    <row r="88" spans="1:7" ht="15.75">
      <c r="A88" s="420" t="str">
        <f t="shared" si="9"/>
        <v>Expat Czech PX UCITS ETF</v>
      </c>
      <c r="B88" s="421" t="str">
        <f t="shared" si="10"/>
        <v>05-1633</v>
      </c>
      <c r="C88" s="422">
        <f t="shared" si="11"/>
        <v>43646</v>
      </c>
      <c r="D88" s="426" t="s">
        <v>808</v>
      </c>
      <c r="E88" s="430" t="s">
        <v>145</v>
      </c>
      <c r="F88" s="421" t="s">
        <v>828</v>
      </c>
      <c r="G88" s="425">
        <f>'2-OD'!C28</f>
        <v>0</v>
      </c>
    </row>
    <row r="89" spans="1:7" ht="15.75">
      <c r="A89" s="420" t="str">
        <f t="shared" si="9"/>
        <v>Expat Czech PX UCITS ETF</v>
      </c>
      <c r="B89" s="421" t="str">
        <f t="shared" si="10"/>
        <v>05-1633</v>
      </c>
      <c r="C89" s="422">
        <f t="shared" si="11"/>
        <v>43646</v>
      </c>
      <c r="D89" s="426" t="s">
        <v>809</v>
      </c>
      <c r="E89" s="430" t="s">
        <v>146</v>
      </c>
      <c r="F89" s="421" t="s">
        <v>828</v>
      </c>
      <c r="G89" s="425">
        <f>'2-OD'!C29</f>
        <v>24886</v>
      </c>
    </row>
    <row r="90" spans="1:7" ht="15.75">
      <c r="A90" s="420" t="str">
        <f t="shared" si="9"/>
        <v>Expat Czech PX UCITS ETF</v>
      </c>
      <c r="B90" s="421" t="str">
        <f t="shared" si="10"/>
        <v>05-1633</v>
      </c>
      <c r="C90" s="422">
        <f t="shared" si="11"/>
        <v>43646</v>
      </c>
      <c r="D90" s="426" t="s">
        <v>810</v>
      </c>
      <c r="E90" s="430" t="s">
        <v>826</v>
      </c>
      <c r="F90" s="421" t="s">
        <v>828</v>
      </c>
      <c r="G90" s="425">
        <f>'2-OD'!C30</f>
        <v>57057</v>
      </c>
    </row>
    <row r="91" spans="1:7" ht="15.75">
      <c r="A91" s="431" t="str">
        <f t="shared" si="9"/>
        <v>Expat Czech PX UCITS ETF</v>
      </c>
      <c r="B91" s="432" t="str">
        <f t="shared" si="10"/>
        <v>05-1633</v>
      </c>
      <c r="C91" s="433">
        <f t="shared" si="11"/>
        <v>43646</v>
      </c>
      <c r="D91" s="434"/>
      <c r="E91" s="435" t="s">
        <v>17</v>
      </c>
      <c r="F91" s="432" t="s">
        <v>829</v>
      </c>
      <c r="G91" s="436">
        <f>'2-OD'!G10</f>
        <v>0</v>
      </c>
    </row>
    <row r="92" spans="1:7" ht="15.75">
      <c r="A92" s="431" t="str">
        <f t="shared" si="9"/>
        <v>Expat Czech PX UCITS ETF</v>
      </c>
      <c r="B92" s="432" t="str">
        <f t="shared" si="10"/>
        <v>05-1633</v>
      </c>
      <c r="C92" s="433">
        <f t="shared" si="11"/>
        <v>43646</v>
      </c>
      <c r="D92" s="437"/>
      <c r="E92" s="438" t="s">
        <v>37</v>
      </c>
      <c r="F92" s="432" t="s">
        <v>829</v>
      </c>
      <c r="G92" s="436">
        <f>'2-OD'!G11</f>
        <v>0</v>
      </c>
    </row>
    <row r="93" spans="1:7" ht="15.75">
      <c r="A93" s="431" t="str">
        <f t="shared" si="9"/>
        <v>Expat Czech PX UCITS ETF</v>
      </c>
      <c r="B93" s="432" t="str">
        <f t="shared" si="10"/>
        <v>05-1633</v>
      </c>
      <c r="C93" s="433">
        <f t="shared" si="11"/>
        <v>43646</v>
      </c>
      <c r="D93" s="434" t="s">
        <v>811</v>
      </c>
      <c r="E93" s="439" t="s">
        <v>38</v>
      </c>
      <c r="F93" s="432" t="s">
        <v>829</v>
      </c>
      <c r="G93" s="436">
        <f>'2-OD'!G12</f>
        <v>11116</v>
      </c>
    </row>
    <row r="94" spans="1:7" ht="31.5">
      <c r="A94" s="431" t="str">
        <f t="shared" si="9"/>
        <v>Expat Czech PX UCITS ETF</v>
      </c>
      <c r="B94" s="432" t="str">
        <f t="shared" si="10"/>
        <v>05-1633</v>
      </c>
      <c r="C94" s="433">
        <f t="shared" si="11"/>
        <v>43646</v>
      </c>
      <c r="D94" s="434" t="s">
        <v>812</v>
      </c>
      <c r="E94" s="439" t="s">
        <v>939</v>
      </c>
      <c r="F94" s="432" t="s">
        <v>829</v>
      </c>
      <c r="G94" s="436">
        <f>'2-OD'!G13</f>
        <v>0</v>
      </c>
    </row>
    <row r="95" spans="1:7" ht="31.5">
      <c r="A95" s="431" t="str">
        <f t="shared" si="9"/>
        <v>Expat Czech PX UCITS ETF</v>
      </c>
      <c r="B95" s="432" t="str">
        <f t="shared" si="10"/>
        <v>05-1633</v>
      </c>
      <c r="C95" s="433">
        <f t="shared" si="11"/>
        <v>43646</v>
      </c>
      <c r="D95" s="434" t="s">
        <v>813</v>
      </c>
      <c r="E95" s="439" t="s">
        <v>940</v>
      </c>
      <c r="F95" s="432" t="s">
        <v>829</v>
      </c>
      <c r="G95" s="436">
        <f>'2-OD'!G14</f>
        <v>17943</v>
      </c>
    </row>
    <row r="96" spans="1:7" ht="15.75">
      <c r="A96" s="431" t="str">
        <f t="shared" si="9"/>
        <v>Expat Czech PX UCITS ETF</v>
      </c>
      <c r="B96" s="432" t="str">
        <f t="shared" si="10"/>
        <v>05-1633</v>
      </c>
      <c r="C96" s="433">
        <f t="shared" si="11"/>
        <v>43646</v>
      </c>
      <c r="D96" s="434" t="s">
        <v>814</v>
      </c>
      <c r="E96" s="439" t="s">
        <v>941</v>
      </c>
      <c r="F96" s="432" t="s">
        <v>829</v>
      </c>
      <c r="G96" s="436">
        <f>'2-OD'!G15</f>
        <v>27998</v>
      </c>
    </row>
    <row r="97" spans="1:7" ht="15.75">
      <c r="A97" s="431" t="str">
        <f t="shared" si="9"/>
        <v>Expat Czech PX UCITS ETF</v>
      </c>
      <c r="B97" s="432" t="str">
        <f t="shared" si="10"/>
        <v>05-1633</v>
      </c>
      <c r="C97" s="433">
        <f t="shared" si="11"/>
        <v>43646</v>
      </c>
      <c r="D97" s="434" t="s">
        <v>815</v>
      </c>
      <c r="E97" s="440" t="s">
        <v>942</v>
      </c>
      <c r="F97" s="432" t="s">
        <v>829</v>
      </c>
      <c r="G97" s="436">
        <f>'2-OD'!G16</f>
        <v>0</v>
      </c>
    </row>
    <row r="98" spans="1:7" ht="15.75">
      <c r="A98" s="431" t="str">
        <f t="shared" si="9"/>
        <v>Expat Czech PX UCITS ETF</v>
      </c>
      <c r="B98" s="432" t="str">
        <f t="shared" si="10"/>
        <v>05-1633</v>
      </c>
      <c r="C98" s="433">
        <f t="shared" si="11"/>
        <v>43646</v>
      </c>
      <c r="D98" s="434" t="s">
        <v>816</v>
      </c>
      <c r="E98" s="439" t="s">
        <v>943</v>
      </c>
      <c r="F98" s="432" t="s">
        <v>829</v>
      </c>
      <c r="G98" s="436">
        <f>'2-OD'!G17</f>
        <v>0</v>
      </c>
    </row>
    <row r="99" spans="1:7" ht="15.75">
      <c r="A99" s="431" t="str">
        <f t="shared" si="9"/>
        <v>Expat Czech PX UCITS ETF</v>
      </c>
      <c r="B99" s="432" t="str">
        <f t="shared" si="10"/>
        <v>05-1633</v>
      </c>
      <c r="C99" s="433">
        <f t="shared" si="11"/>
        <v>43646</v>
      </c>
      <c r="D99" s="437" t="s">
        <v>817</v>
      </c>
      <c r="E99" s="441" t="s">
        <v>20</v>
      </c>
      <c r="F99" s="432" t="s">
        <v>829</v>
      </c>
      <c r="G99" s="436">
        <f>'2-OD'!G18</f>
        <v>57057</v>
      </c>
    </row>
    <row r="100" spans="1:7" ht="15.75">
      <c r="A100" s="431" t="str">
        <f t="shared" si="9"/>
        <v>Expat Czech PX UCITS ETF</v>
      </c>
      <c r="B100" s="432" t="str">
        <f t="shared" si="10"/>
        <v>05-1633</v>
      </c>
      <c r="C100" s="433">
        <f t="shared" si="11"/>
        <v>43646</v>
      </c>
      <c r="D100" s="437"/>
      <c r="E100" s="442" t="s">
        <v>39</v>
      </c>
      <c r="F100" s="432" t="s">
        <v>829</v>
      </c>
      <c r="G100" s="436">
        <f>'2-OD'!G19</f>
        <v>0</v>
      </c>
    </row>
    <row r="101" spans="1:7" ht="15.75">
      <c r="A101" s="431" t="str">
        <f t="shared" si="9"/>
        <v>Expat Czech PX UCITS ETF</v>
      </c>
      <c r="B101" s="432" t="str">
        <f t="shared" si="10"/>
        <v>05-1633</v>
      </c>
      <c r="C101" s="433">
        <f t="shared" si="11"/>
        <v>43646</v>
      </c>
      <c r="D101" s="437" t="s">
        <v>818</v>
      </c>
      <c r="E101" s="441" t="s">
        <v>23</v>
      </c>
      <c r="F101" s="432" t="s">
        <v>829</v>
      </c>
      <c r="G101" s="436">
        <f>'2-OD'!G25</f>
        <v>0</v>
      </c>
    </row>
    <row r="102" spans="1:7" ht="15.75">
      <c r="A102" s="431" t="str">
        <f t="shared" si="9"/>
        <v>Expat Czech PX UCITS ETF</v>
      </c>
      <c r="B102" s="432" t="str">
        <f t="shared" si="10"/>
        <v>05-1633</v>
      </c>
      <c r="C102" s="433">
        <f t="shared" si="11"/>
        <v>43646</v>
      </c>
      <c r="D102" s="437" t="s">
        <v>819</v>
      </c>
      <c r="E102" s="442" t="s">
        <v>40</v>
      </c>
      <c r="F102" s="432" t="s">
        <v>829</v>
      </c>
      <c r="G102" s="436">
        <f>'2-OD'!G26</f>
        <v>57057</v>
      </c>
    </row>
    <row r="103" spans="1:7" ht="15.75">
      <c r="A103" s="431" t="str">
        <f t="shared" si="9"/>
        <v>Expat Czech PX UCITS ETF</v>
      </c>
      <c r="B103" s="432" t="str">
        <f t="shared" si="10"/>
        <v>05-1633</v>
      </c>
      <c r="C103" s="433">
        <f t="shared" si="11"/>
        <v>43646</v>
      </c>
      <c r="D103" s="437" t="s">
        <v>820</v>
      </c>
      <c r="E103" s="442" t="s">
        <v>825</v>
      </c>
      <c r="F103" s="432" t="s">
        <v>829</v>
      </c>
      <c r="G103" s="436">
        <f>'2-OD'!G27</f>
        <v>0</v>
      </c>
    </row>
    <row r="104" spans="1:7" ht="15.75">
      <c r="A104" s="431" t="str">
        <f t="shared" si="9"/>
        <v>Expat Czech PX UCITS ETF</v>
      </c>
      <c r="B104" s="432" t="str">
        <f t="shared" si="10"/>
        <v>05-1633</v>
      </c>
      <c r="C104" s="433">
        <f t="shared" si="11"/>
        <v>43646</v>
      </c>
      <c r="D104" s="437"/>
      <c r="E104" s="442"/>
      <c r="F104" s="432" t="s">
        <v>829</v>
      </c>
      <c r="G104" s="436">
        <f>'2-OD'!G28</f>
        <v>0</v>
      </c>
    </row>
    <row r="105" spans="1:7" ht="15.75">
      <c r="A105" s="431" t="str">
        <f t="shared" si="9"/>
        <v>Expat Czech PX UCITS ETF</v>
      </c>
      <c r="B105" s="432" t="str">
        <f t="shared" si="10"/>
        <v>05-1633</v>
      </c>
      <c r="C105" s="433">
        <f t="shared" si="11"/>
        <v>43646</v>
      </c>
      <c r="D105" s="437" t="s">
        <v>821</v>
      </c>
      <c r="E105" s="442" t="s">
        <v>147</v>
      </c>
      <c r="F105" s="432" t="s">
        <v>829</v>
      </c>
      <c r="G105" s="436">
        <f>'2-OD'!G29</f>
        <v>0</v>
      </c>
    </row>
    <row r="106" spans="1:7" ht="15.75">
      <c r="A106" s="431" t="str">
        <f t="shared" si="9"/>
        <v>Expat Czech PX UCITS ETF</v>
      </c>
      <c r="B106" s="432" t="str">
        <f t="shared" si="10"/>
        <v>05-1633</v>
      </c>
      <c r="C106" s="433">
        <f t="shared" si="11"/>
        <v>43646</v>
      </c>
      <c r="D106" s="437" t="s">
        <v>822</v>
      </c>
      <c r="E106" s="442" t="s">
        <v>827</v>
      </c>
      <c r="F106" s="432" t="s">
        <v>829</v>
      </c>
      <c r="G106" s="436">
        <f>'2-OD'!G30</f>
        <v>57057</v>
      </c>
    </row>
    <row r="107" spans="1:7" ht="15.75">
      <c r="A107" s="443" t="str">
        <f t="shared" si="9"/>
        <v>Expat Czech PX UCITS ETF</v>
      </c>
      <c r="B107" s="444" t="str">
        <f t="shared" si="10"/>
        <v>05-1633</v>
      </c>
      <c r="C107" s="445">
        <f t="shared" si="11"/>
        <v>43646</v>
      </c>
      <c r="D107" s="446"/>
      <c r="E107" s="447" t="s">
        <v>986</v>
      </c>
      <c r="F107" s="444" t="s">
        <v>1367</v>
      </c>
      <c r="G107" s="448">
        <f>'3-OPP'!E12</f>
        <v>0</v>
      </c>
    </row>
    <row r="108" spans="1:7" ht="31.5">
      <c r="A108" s="443" t="str">
        <f t="shared" si="9"/>
        <v>Expat Czech PX UCITS ETF</v>
      </c>
      <c r="B108" s="444" t="str">
        <f t="shared" si="10"/>
        <v>05-1633</v>
      </c>
      <c r="C108" s="445">
        <f t="shared" si="11"/>
        <v>43646</v>
      </c>
      <c r="D108" s="446" t="s">
        <v>830</v>
      </c>
      <c r="E108" s="449" t="s">
        <v>987</v>
      </c>
      <c r="F108" s="444" t="s">
        <v>1367</v>
      </c>
      <c r="G108" s="448">
        <f>'3-OPP'!E13</f>
        <v>34280</v>
      </c>
    </row>
    <row r="109" spans="1:7" ht="31.5">
      <c r="A109" s="443" t="str">
        <f t="shared" si="9"/>
        <v>Expat Czech PX UCITS ETF</v>
      </c>
      <c r="B109" s="444" t="str">
        <f t="shared" si="10"/>
        <v>05-1633</v>
      </c>
      <c r="C109" s="445">
        <f t="shared" si="11"/>
        <v>43646</v>
      </c>
      <c r="D109" s="446" t="s">
        <v>831</v>
      </c>
      <c r="E109" s="449" t="s">
        <v>956</v>
      </c>
      <c r="F109" s="444" t="s">
        <v>1367</v>
      </c>
      <c r="G109" s="448">
        <f>'3-OPP'!E14</f>
        <v>0</v>
      </c>
    </row>
    <row r="110" spans="1:7" ht="15.75">
      <c r="A110" s="443" t="str">
        <f aca="true" t="shared" si="12" ref="A110:A141">dfName</f>
        <v>Expat Czech PX UCITS ETF</v>
      </c>
      <c r="B110" s="444" t="str">
        <f aca="true" t="shared" si="13" ref="B110:B141">dfRG</f>
        <v>05-1633</v>
      </c>
      <c r="C110" s="445">
        <f aca="true" t="shared" si="14" ref="C110:C141">EndDate</f>
        <v>43646</v>
      </c>
      <c r="D110" s="446" t="s">
        <v>832</v>
      </c>
      <c r="E110" s="450" t="s">
        <v>63</v>
      </c>
      <c r="F110" s="444" t="s">
        <v>1367</v>
      </c>
      <c r="G110" s="448">
        <f>'3-OPP'!E15</f>
        <v>0</v>
      </c>
    </row>
    <row r="111" spans="1:7" ht="15.75">
      <c r="A111" s="443" t="str">
        <f t="shared" si="12"/>
        <v>Expat Czech PX UCITS ETF</v>
      </c>
      <c r="B111" s="444" t="str">
        <f t="shared" si="13"/>
        <v>05-1633</v>
      </c>
      <c r="C111" s="445">
        <f t="shared" si="14"/>
        <v>43646</v>
      </c>
      <c r="D111" s="446" t="s">
        <v>833</v>
      </c>
      <c r="E111" s="451" t="s">
        <v>957</v>
      </c>
      <c r="F111" s="444" t="s">
        <v>1367</v>
      </c>
      <c r="G111" s="448">
        <f>'3-OPP'!E16</f>
        <v>0</v>
      </c>
    </row>
    <row r="112" spans="1:7" ht="15.75">
      <c r="A112" s="443" t="str">
        <f t="shared" si="12"/>
        <v>Expat Czech PX UCITS ETF</v>
      </c>
      <c r="B112" s="444" t="str">
        <f t="shared" si="13"/>
        <v>05-1633</v>
      </c>
      <c r="C112" s="445">
        <f t="shared" si="14"/>
        <v>43646</v>
      </c>
      <c r="D112" s="446" t="s">
        <v>834</v>
      </c>
      <c r="E112" s="451" t="s">
        <v>988</v>
      </c>
      <c r="F112" s="444" t="s">
        <v>1367</v>
      </c>
      <c r="G112" s="448">
        <f>'3-OPP'!E17</f>
        <v>0</v>
      </c>
    </row>
    <row r="113" spans="1:7" ht="15.75">
      <c r="A113" s="443" t="str">
        <f t="shared" si="12"/>
        <v>Expat Czech PX UCITS ETF</v>
      </c>
      <c r="B113" s="444" t="str">
        <f t="shared" si="13"/>
        <v>05-1633</v>
      </c>
      <c r="C113" s="445">
        <f t="shared" si="14"/>
        <v>43646</v>
      </c>
      <c r="D113" s="446" t="s">
        <v>835</v>
      </c>
      <c r="E113" s="449" t="s">
        <v>984</v>
      </c>
      <c r="F113" s="444" t="s">
        <v>1367</v>
      </c>
      <c r="G113" s="448">
        <f>'3-OPP'!E18</f>
        <v>-2154</v>
      </c>
    </row>
    <row r="114" spans="1:7" ht="31.5">
      <c r="A114" s="443" t="str">
        <f t="shared" si="12"/>
        <v>Expat Czech PX UCITS ETF</v>
      </c>
      <c r="B114" s="444" t="str">
        <f t="shared" si="13"/>
        <v>05-1633</v>
      </c>
      <c r="C114" s="445">
        <f t="shared" si="14"/>
        <v>43646</v>
      </c>
      <c r="D114" s="452" t="s">
        <v>836</v>
      </c>
      <c r="E114" s="447" t="s">
        <v>985</v>
      </c>
      <c r="F114" s="444" t="s">
        <v>1367</v>
      </c>
      <c r="G114" s="448">
        <f>'3-OPP'!E19</f>
        <v>32126</v>
      </c>
    </row>
    <row r="115" spans="1:7" ht="15.75">
      <c r="A115" s="443" t="str">
        <f t="shared" si="12"/>
        <v>Expat Czech PX UCITS ETF</v>
      </c>
      <c r="B115" s="444" t="str">
        <f t="shared" si="13"/>
        <v>05-1633</v>
      </c>
      <c r="C115" s="445">
        <f t="shared" si="14"/>
        <v>43646</v>
      </c>
      <c r="D115" s="446"/>
      <c r="E115" s="447" t="s">
        <v>123</v>
      </c>
      <c r="F115" s="444" t="s">
        <v>1367</v>
      </c>
      <c r="G115" s="448">
        <f>'3-OPP'!E20</f>
        <v>0</v>
      </c>
    </row>
    <row r="116" spans="1:7" ht="31.5">
      <c r="A116" s="443" t="str">
        <f t="shared" si="12"/>
        <v>Expat Czech PX UCITS ETF</v>
      </c>
      <c r="B116" s="444" t="str">
        <f t="shared" si="13"/>
        <v>05-1633</v>
      </c>
      <c r="C116" s="445">
        <f t="shared" si="14"/>
        <v>43646</v>
      </c>
      <c r="D116" s="446" t="s">
        <v>837</v>
      </c>
      <c r="E116" s="449" t="s">
        <v>958</v>
      </c>
      <c r="F116" s="444" t="s">
        <v>1367</v>
      </c>
      <c r="G116" s="448">
        <f>'3-OPP'!E21</f>
        <v>-59726</v>
      </c>
    </row>
    <row r="117" spans="1:7" ht="31.5">
      <c r="A117" s="443" t="str">
        <f t="shared" si="12"/>
        <v>Expat Czech PX UCITS ETF</v>
      </c>
      <c r="B117" s="444" t="str">
        <f t="shared" si="13"/>
        <v>05-1633</v>
      </c>
      <c r="C117" s="445">
        <f t="shared" si="14"/>
        <v>43646</v>
      </c>
      <c r="D117" s="446" t="s">
        <v>838</v>
      </c>
      <c r="E117" s="449" t="s">
        <v>959</v>
      </c>
      <c r="F117" s="444" t="s">
        <v>1367</v>
      </c>
      <c r="G117" s="448">
        <f>'3-OPP'!E22</f>
        <v>0</v>
      </c>
    </row>
    <row r="118" spans="1:7" ht="15.75">
      <c r="A118" s="443" t="str">
        <f t="shared" si="12"/>
        <v>Expat Czech PX UCITS ETF</v>
      </c>
      <c r="B118" s="444" t="str">
        <f t="shared" si="13"/>
        <v>05-1633</v>
      </c>
      <c r="C118" s="445">
        <f t="shared" si="14"/>
        <v>43646</v>
      </c>
      <c r="D118" s="446" t="s">
        <v>839</v>
      </c>
      <c r="E118" s="449" t="s">
        <v>960</v>
      </c>
      <c r="F118" s="444" t="s">
        <v>1367</v>
      </c>
      <c r="G118" s="448">
        <f>'3-OPP'!E23</f>
        <v>-636</v>
      </c>
    </row>
    <row r="119" spans="1:7" ht="15.75">
      <c r="A119" s="443" t="str">
        <f t="shared" si="12"/>
        <v>Expat Czech PX UCITS ETF</v>
      </c>
      <c r="B119" s="444" t="str">
        <f t="shared" si="13"/>
        <v>05-1633</v>
      </c>
      <c r="C119" s="445">
        <f t="shared" si="14"/>
        <v>43646</v>
      </c>
      <c r="D119" s="446" t="s">
        <v>840</v>
      </c>
      <c r="E119" s="449" t="s">
        <v>961</v>
      </c>
      <c r="F119" s="444" t="s">
        <v>1367</v>
      </c>
      <c r="G119" s="448">
        <f>'3-OPP'!E24</f>
        <v>9397</v>
      </c>
    </row>
    <row r="120" spans="1:7" ht="15.75">
      <c r="A120" s="443" t="str">
        <f t="shared" si="12"/>
        <v>Expat Czech PX UCITS ETF</v>
      </c>
      <c r="B120" s="444" t="str">
        <f t="shared" si="13"/>
        <v>05-1633</v>
      </c>
      <c r="C120" s="445">
        <f t="shared" si="14"/>
        <v>43646</v>
      </c>
      <c r="D120" s="446" t="s">
        <v>841</v>
      </c>
      <c r="E120" s="451" t="s">
        <v>962</v>
      </c>
      <c r="F120" s="444" t="s">
        <v>1367</v>
      </c>
      <c r="G120" s="448">
        <f>'3-OPP'!E25</f>
        <v>-1991</v>
      </c>
    </row>
    <row r="121" spans="1:7" ht="15.75">
      <c r="A121" s="443" t="str">
        <f t="shared" si="12"/>
        <v>Expat Czech PX UCITS ETF</v>
      </c>
      <c r="B121" s="444" t="str">
        <f t="shared" si="13"/>
        <v>05-1633</v>
      </c>
      <c r="C121" s="445">
        <f t="shared" si="14"/>
        <v>43646</v>
      </c>
      <c r="D121" s="446" t="s">
        <v>842</v>
      </c>
      <c r="E121" s="451" t="s">
        <v>963</v>
      </c>
      <c r="F121" s="444" t="s">
        <v>1367</v>
      </c>
      <c r="G121" s="448">
        <f>'3-OPP'!E26</f>
        <v>-1651</v>
      </c>
    </row>
    <row r="122" spans="1:7" ht="15.75">
      <c r="A122" s="443" t="str">
        <f t="shared" si="12"/>
        <v>Expat Czech PX UCITS ETF</v>
      </c>
      <c r="B122" s="444" t="str">
        <f t="shared" si="13"/>
        <v>05-1633</v>
      </c>
      <c r="C122" s="445">
        <f t="shared" si="14"/>
        <v>43646</v>
      </c>
      <c r="D122" s="446" t="s">
        <v>843</v>
      </c>
      <c r="E122" s="451" t="s">
        <v>964</v>
      </c>
      <c r="F122" s="444" t="s">
        <v>1367</v>
      </c>
      <c r="G122" s="448">
        <f>'3-OPP'!E27</f>
        <v>-276</v>
      </c>
    </row>
    <row r="123" spans="1:7" ht="15.75">
      <c r="A123" s="443" t="str">
        <f t="shared" si="12"/>
        <v>Expat Czech PX UCITS ETF</v>
      </c>
      <c r="B123" s="444" t="str">
        <f t="shared" si="13"/>
        <v>05-1633</v>
      </c>
      <c r="C123" s="445">
        <f t="shared" si="14"/>
        <v>43646</v>
      </c>
      <c r="D123" s="446" t="s">
        <v>844</v>
      </c>
      <c r="E123" s="449" t="s">
        <v>965</v>
      </c>
      <c r="F123" s="444" t="s">
        <v>1367</v>
      </c>
      <c r="G123" s="448">
        <f>'3-OPP'!E28</f>
        <v>0</v>
      </c>
    </row>
    <row r="124" spans="1:7" ht="31.5">
      <c r="A124" s="443" t="str">
        <f t="shared" si="12"/>
        <v>Expat Czech PX UCITS ETF</v>
      </c>
      <c r="B124" s="444" t="str">
        <f t="shared" si="13"/>
        <v>05-1633</v>
      </c>
      <c r="C124" s="445">
        <f t="shared" si="14"/>
        <v>43646</v>
      </c>
      <c r="D124" s="452" t="s">
        <v>845</v>
      </c>
      <c r="E124" s="447" t="s">
        <v>115</v>
      </c>
      <c r="F124" s="444" t="s">
        <v>1367</v>
      </c>
      <c r="G124" s="448">
        <f>'3-OPP'!E29</f>
        <v>-54883</v>
      </c>
    </row>
    <row r="125" spans="1:7" ht="15.75">
      <c r="A125" s="443" t="str">
        <f t="shared" si="12"/>
        <v>Expat Czech PX UCITS ETF</v>
      </c>
      <c r="B125" s="444" t="str">
        <f t="shared" si="13"/>
        <v>05-1633</v>
      </c>
      <c r="C125" s="445">
        <f t="shared" si="14"/>
        <v>43646</v>
      </c>
      <c r="D125" s="446"/>
      <c r="E125" s="447" t="s">
        <v>124</v>
      </c>
      <c r="F125" s="444" t="s">
        <v>1367</v>
      </c>
      <c r="G125" s="448">
        <f>'3-OPP'!E30</f>
        <v>0</v>
      </c>
    </row>
    <row r="126" spans="1:7" ht="15.75">
      <c r="A126" s="443" t="str">
        <f t="shared" si="12"/>
        <v>Expat Czech PX UCITS ETF</v>
      </c>
      <c r="B126" s="444" t="str">
        <f t="shared" si="13"/>
        <v>05-1633</v>
      </c>
      <c r="C126" s="445">
        <f t="shared" si="14"/>
        <v>43646</v>
      </c>
      <c r="D126" s="446" t="s">
        <v>846</v>
      </c>
      <c r="E126" s="449" t="s">
        <v>966</v>
      </c>
      <c r="F126" s="444" t="s">
        <v>1367</v>
      </c>
      <c r="G126" s="448">
        <f>'3-OPP'!E31</f>
        <v>0</v>
      </c>
    </row>
    <row r="127" spans="1:7" ht="15.75">
      <c r="A127" s="443" t="str">
        <f t="shared" si="12"/>
        <v>Expat Czech PX UCITS ETF</v>
      </c>
      <c r="B127" s="444" t="str">
        <f t="shared" si="13"/>
        <v>05-1633</v>
      </c>
      <c r="C127" s="445">
        <f t="shared" si="14"/>
        <v>43646</v>
      </c>
      <c r="D127" s="446" t="s">
        <v>847</v>
      </c>
      <c r="E127" s="449" t="s">
        <v>967</v>
      </c>
      <c r="F127" s="444" t="s">
        <v>1367</v>
      </c>
      <c r="G127" s="448">
        <f>'3-OPP'!E32</f>
        <v>0</v>
      </c>
    </row>
    <row r="128" spans="1:7" ht="15.75">
      <c r="A128" s="443" t="str">
        <f t="shared" si="12"/>
        <v>Expat Czech PX UCITS ETF</v>
      </c>
      <c r="B128" s="444" t="str">
        <f t="shared" si="13"/>
        <v>05-1633</v>
      </c>
      <c r="C128" s="445">
        <f t="shared" si="14"/>
        <v>43646</v>
      </c>
      <c r="D128" s="446" t="s">
        <v>848</v>
      </c>
      <c r="E128" s="449" t="s">
        <v>968</v>
      </c>
      <c r="F128" s="444" t="s">
        <v>1367</v>
      </c>
      <c r="G128" s="448">
        <f>'3-OPP'!E33</f>
        <v>0</v>
      </c>
    </row>
    <row r="129" spans="1:7" ht="15.75">
      <c r="A129" s="443" t="str">
        <f t="shared" si="12"/>
        <v>Expat Czech PX UCITS ETF</v>
      </c>
      <c r="B129" s="444" t="str">
        <f t="shared" si="13"/>
        <v>05-1633</v>
      </c>
      <c r="C129" s="445">
        <f t="shared" si="14"/>
        <v>43646</v>
      </c>
      <c r="D129" s="446" t="s">
        <v>849</v>
      </c>
      <c r="E129" s="449" t="s">
        <v>969</v>
      </c>
      <c r="F129" s="444" t="s">
        <v>1367</v>
      </c>
      <c r="G129" s="448">
        <f>'3-OPP'!E34</f>
        <v>0</v>
      </c>
    </row>
    <row r="130" spans="1:7" ht="31.5">
      <c r="A130" s="443" t="str">
        <f t="shared" si="12"/>
        <v>Expat Czech PX UCITS ETF</v>
      </c>
      <c r="B130" s="444" t="str">
        <f t="shared" si="13"/>
        <v>05-1633</v>
      </c>
      <c r="C130" s="445">
        <f t="shared" si="14"/>
        <v>43646</v>
      </c>
      <c r="D130" s="446" t="s">
        <v>850</v>
      </c>
      <c r="E130" s="449" t="s">
        <v>970</v>
      </c>
      <c r="F130" s="444" t="s">
        <v>1367</v>
      </c>
      <c r="G130" s="448">
        <f>'3-OPP'!E35</f>
        <v>0</v>
      </c>
    </row>
    <row r="131" spans="1:7" ht="31.5">
      <c r="A131" s="443" t="str">
        <f t="shared" si="12"/>
        <v>Expat Czech PX UCITS ETF</v>
      </c>
      <c r="B131" s="444" t="str">
        <f t="shared" si="13"/>
        <v>05-1633</v>
      </c>
      <c r="C131" s="445">
        <f t="shared" si="14"/>
        <v>43646</v>
      </c>
      <c r="D131" s="452" t="s">
        <v>851</v>
      </c>
      <c r="E131" s="447" t="s">
        <v>148</v>
      </c>
      <c r="F131" s="444" t="s">
        <v>1367</v>
      </c>
      <c r="G131" s="448">
        <f>'3-OPP'!E36</f>
        <v>0</v>
      </c>
    </row>
    <row r="132" spans="1:7" ht="31.5">
      <c r="A132" s="443" t="str">
        <f t="shared" si="12"/>
        <v>Expat Czech PX UCITS ETF</v>
      </c>
      <c r="B132" s="444" t="str">
        <f t="shared" si="13"/>
        <v>05-1633</v>
      </c>
      <c r="C132" s="445">
        <f t="shared" si="14"/>
        <v>43646</v>
      </c>
      <c r="D132" s="452" t="s">
        <v>852</v>
      </c>
      <c r="E132" s="447" t="s">
        <v>62</v>
      </c>
      <c r="F132" s="444" t="s">
        <v>1367</v>
      </c>
      <c r="G132" s="448">
        <f>'3-OPP'!E37</f>
        <v>-22757</v>
      </c>
    </row>
    <row r="133" spans="1:7" ht="31.5">
      <c r="A133" s="443" t="str">
        <f t="shared" si="12"/>
        <v>Expat Czech PX UCITS ETF</v>
      </c>
      <c r="B133" s="444" t="str">
        <f t="shared" si="13"/>
        <v>05-1633</v>
      </c>
      <c r="C133" s="445">
        <f t="shared" si="14"/>
        <v>43646</v>
      </c>
      <c r="D133" s="452" t="s">
        <v>853</v>
      </c>
      <c r="E133" s="447" t="s">
        <v>982</v>
      </c>
      <c r="F133" s="444" t="s">
        <v>1367</v>
      </c>
      <c r="G133" s="448">
        <f>'3-OPP'!E38</f>
        <v>36194</v>
      </c>
    </row>
    <row r="134" spans="1:7" ht="31.5">
      <c r="A134" s="443" t="str">
        <f t="shared" si="12"/>
        <v>Expat Czech PX UCITS ETF</v>
      </c>
      <c r="B134" s="444" t="str">
        <f t="shared" si="13"/>
        <v>05-1633</v>
      </c>
      <c r="C134" s="445">
        <f t="shared" si="14"/>
        <v>43646</v>
      </c>
      <c r="D134" s="452" t="s">
        <v>854</v>
      </c>
      <c r="E134" s="447" t="s">
        <v>983</v>
      </c>
      <c r="F134" s="444" t="s">
        <v>1367</v>
      </c>
      <c r="G134" s="448">
        <f>'3-OPP'!E39</f>
        <v>13437</v>
      </c>
    </row>
    <row r="135" spans="1:7" ht="15.75">
      <c r="A135" s="443" t="str">
        <f t="shared" si="12"/>
        <v>Expat Czech PX UCITS ETF</v>
      </c>
      <c r="B135" s="444" t="str">
        <f t="shared" si="13"/>
        <v>05-1633</v>
      </c>
      <c r="C135" s="445">
        <f t="shared" si="14"/>
        <v>43646</v>
      </c>
      <c r="D135" s="446" t="s">
        <v>855</v>
      </c>
      <c r="E135" s="450" t="s">
        <v>91</v>
      </c>
      <c r="F135" s="444" t="s">
        <v>1367</v>
      </c>
      <c r="G135" s="448">
        <f>'3-OPP'!E40</f>
        <v>13437</v>
      </c>
    </row>
    <row r="136" spans="1:7" ht="31.5">
      <c r="A136" s="431" t="str">
        <f t="shared" si="12"/>
        <v>Expat Czech PX UCITS ETF</v>
      </c>
      <c r="B136" s="432" t="str">
        <f t="shared" si="13"/>
        <v>05-1633</v>
      </c>
      <c r="C136" s="433">
        <f t="shared" si="14"/>
        <v>43646</v>
      </c>
      <c r="D136" s="453" t="s">
        <v>856</v>
      </c>
      <c r="E136" s="454" t="s">
        <v>95</v>
      </c>
      <c r="F136" s="432" t="s">
        <v>1368</v>
      </c>
      <c r="G136" s="436">
        <f>'4-OSK'!I13</f>
        <v>0</v>
      </c>
    </row>
    <row r="137" spans="1:7" ht="31.5">
      <c r="A137" s="431" t="str">
        <f t="shared" si="12"/>
        <v>Expat Czech PX UCITS ETF</v>
      </c>
      <c r="B137" s="432" t="str">
        <f t="shared" si="13"/>
        <v>05-1633</v>
      </c>
      <c r="C137" s="433">
        <f t="shared" si="14"/>
        <v>43646</v>
      </c>
      <c r="D137" s="453" t="s">
        <v>857</v>
      </c>
      <c r="E137" s="454" t="s">
        <v>49</v>
      </c>
      <c r="F137" s="432" t="s">
        <v>1368</v>
      </c>
      <c r="G137" s="436">
        <f>'4-OSK'!I14</f>
        <v>339690</v>
      </c>
    </row>
    <row r="138" spans="1:7" ht="31.5">
      <c r="A138" s="431" t="str">
        <f t="shared" si="12"/>
        <v>Expat Czech PX UCITS ETF</v>
      </c>
      <c r="B138" s="432" t="str">
        <f t="shared" si="13"/>
        <v>05-1633</v>
      </c>
      <c r="C138" s="433">
        <f t="shared" si="14"/>
        <v>43646</v>
      </c>
      <c r="D138" s="453" t="s">
        <v>858</v>
      </c>
      <c r="E138" s="454" t="s">
        <v>50</v>
      </c>
      <c r="F138" s="432" t="s">
        <v>1368</v>
      </c>
      <c r="G138" s="436">
        <f>'4-OSK'!I15</f>
        <v>0</v>
      </c>
    </row>
    <row r="139" spans="1:7" ht="31.5">
      <c r="A139" s="431" t="str">
        <f t="shared" si="12"/>
        <v>Expat Czech PX UCITS ETF</v>
      </c>
      <c r="B139" s="432" t="str">
        <f t="shared" si="13"/>
        <v>05-1633</v>
      </c>
      <c r="C139" s="433">
        <f t="shared" si="14"/>
        <v>43646</v>
      </c>
      <c r="D139" s="453" t="s">
        <v>859</v>
      </c>
      <c r="E139" s="455" t="s">
        <v>224</v>
      </c>
      <c r="F139" s="432" t="s">
        <v>1368</v>
      </c>
      <c r="G139" s="436">
        <f>'4-OSK'!I16</f>
        <v>0</v>
      </c>
    </row>
    <row r="140" spans="1:7" ht="31.5">
      <c r="A140" s="431" t="str">
        <f t="shared" si="12"/>
        <v>Expat Czech PX UCITS ETF</v>
      </c>
      <c r="B140" s="432" t="str">
        <f t="shared" si="13"/>
        <v>05-1633</v>
      </c>
      <c r="C140" s="433">
        <f t="shared" si="14"/>
        <v>43646</v>
      </c>
      <c r="D140" s="453" t="s">
        <v>860</v>
      </c>
      <c r="E140" s="455" t="s">
        <v>971</v>
      </c>
      <c r="F140" s="432" t="s">
        <v>1368</v>
      </c>
      <c r="G140" s="436">
        <f>'4-OSK'!I17</f>
        <v>0</v>
      </c>
    </row>
    <row r="141" spans="1:7" ht="31.5">
      <c r="A141" s="431" t="str">
        <f t="shared" si="12"/>
        <v>Expat Czech PX UCITS ETF</v>
      </c>
      <c r="B141" s="432" t="str">
        <f t="shared" si="13"/>
        <v>05-1633</v>
      </c>
      <c r="C141" s="433">
        <f t="shared" si="14"/>
        <v>43646</v>
      </c>
      <c r="D141" s="453" t="s">
        <v>861</v>
      </c>
      <c r="E141" s="454" t="s">
        <v>51</v>
      </c>
      <c r="F141" s="432" t="s">
        <v>1368</v>
      </c>
      <c r="G141" s="436">
        <f>'4-OSK'!I18</f>
        <v>339690</v>
      </c>
    </row>
    <row r="142" spans="1:7" ht="31.5">
      <c r="A142" s="431" t="str">
        <f aca="true" t="shared" si="15" ref="A142:A155">dfName</f>
        <v>Expat Czech PX UCITS ETF</v>
      </c>
      <c r="B142" s="432" t="str">
        <f aca="true" t="shared" si="16" ref="B142:B155">dfRG</f>
        <v>05-1633</v>
      </c>
      <c r="C142" s="433">
        <f aca="true" t="shared" si="17" ref="C142:C155">EndDate</f>
        <v>43646</v>
      </c>
      <c r="D142" s="453" t="s">
        <v>862</v>
      </c>
      <c r="E142" s="454" t="s">
        <v>149</v>
      </c>
      <c r="F142" s="432" t="s">
        <v>1368</v>
      </c>
      <c r="G142" s="436">
        <f>'4-OSK'!I19</f>
        <v>34280</v>
      </c>
    </row>
    <row r="143" spans="1:7" ht="31.5">
      <c r="A143" s="431" t="str">
        <f t="shared" si="15"/>
        <v>Expat Czech PX UCITS ETF</v>
      </c>
      <c r="B143" s="432" t="str">
        <f t="shared" si="16"/>
        <v>05-1633</v>
      </c>
      <c r="C143" s="433">
        <f t="shared" si="17"/>
        <v>43646</v>
      </c>
      <c r="D143" s="453" t="s">
        <v>863</v>
      </c>
      <c r="E143" s="455" t="s">
        <v>225</v>
      </c>
      <c r="F143" s="432" t="s">
        <v>1368</v>
      </c>
      <c r="G143" s="436">
        <f>'4-OSK'!I20</f>
        <v>320067</v>
      </c>
    </row>
    <row r="144" spans="1:7" ht="31.5">
      <c r="A144" s="431" t="str">
        <f t="shared" si="15"/>
        <v>Expat Czech PX UCITS ETF</v>
      </c>
      <c r="B144" s="432" t="str">
        <f t="shared" si="16"/>
        <v>05-1633</v>
      </c>
      <c r="C144" s="433">
        <f t="shared" si="17"/>
        <v>43646</v>
      </c>
      <c r="D144" s="453" t="s">
        <v>864</v>
      </c>
      <c r="E144" s="455" t="s">
        <v>226</v>
      </c>
      <c r="F144" s="432" t="s">
        <v>1368</v>
      </c>
      <c r="G144" s="436">
        <f>'4-OSK'!I21</f>
        <v>-285787</v>
      </c>
    </row>
    <row r="145" spans="1:7" ht="31.5">
      <c r="A145" s="431" t="str">
        <f t="shared" si="15"/>
        <v>Expat Czech PX UCITS ETF</v>
      </c>
      <c r="B145" s="432" t="str">
        <f t="shared" si="16"/>
        <v>05-1633</v>
      </c>
      <c r="C145" s="433">
        <f t="shared" si="17"/>
        <v>43646</v>
      </c>
      <c r="D145" s="453" t="s">
        <v>865</v>
      </c>
      <c r="E145" s="454" t="s">
        <v>52</v>
      </c>
      <c r="F145" s="432" t="s">
        <v>1368</v>
      </c>
      <c r="G145" s="436">
        <f>'4-OSK'!I22</f>
        <v>24886</v>
      </c>
    </row>
    <row r="146" spans="1:7" ht="31.5">
      <c r="A146" s="431" t="str">
        <f t="shared" si="15"/>
        <v>Expat Czech PX UCITS ETF</v>
      </c>
      <c r="B146" s="432" t="str">
        <f t="shared" si="16"/>
        <v>05-1633</v>
      </c>
      <c r="C146" s="433">
        <f t="shared" si="17"/>
        <v>43646</v>
      </c>
      <c r="D146" s="453" t="s">
        <v>866</v>
      </c>
      <c r="E146" s="455" t="s">
        <v>53</v>
      </c>
      <c r="F146" s="432" t="s">
        <v>1368</v>
      </c>
      <c r="G146" s="436">
        <f>'4-OSK'!I23</f>
        <v>0</v>
      </c>
    </row>
    <row r="147" spans="1:7" ht="31.5">
      <c r="A147" s="431" t="str">
        <f t="shared" si="15"/>
        <v>Expat Czech PX UCITS ETF</v>
      </c>
      <c r="B147" s="432" t="str">
        <f t="shared" si="16"/>
        <v>05-1633</v>
      </c>
      <c r="C147" s="433">
        <f t="shared" si="17"/>
        <v>43646</v>
      </c>
      <c r="D147" s="453" t="s">
        <v>867</v>
      </c>
      <c r="E147" s="455" t="s">
        <v>227</v>
      </c>
      <c r="F147" s="432" t="s">
        <v>1368</v>
      </c>
      <c r="G147" s="436">
        <f>'4-OSK'!I24</f>
        <v>0</v>
      </c>
    </row>
    <row r="148" spans="1:7" ht="31.5">
      <c r="A148" s="431" t="str">
        <f t="shared" si="15"/>
        <v>Expat Czech PX UCITS ETF</v>
      </c>
      <c r="B148" s="432" t="str">
        <f t="shared" si="16"/>
        <v>05-1633</v>
      </c>
      <c r="C148" s="433">
        <f t="shared" si="17"/>
        <v>43646</v>
      </c>
      <c r="D148" s="453" t="s">
        <v>868</v>
      </c>
      <c r="E148" s="455" t="s">
        <v>228</v>
      </c>
      <c r="F148" s="432" t="s">
        <v>1368</v>
      </c>
      <c r="G148" s="436">
        <f>'4-OSK'!I25</f>
        <v>0</v>
      </c>
    </row>
    <row r="149" spans="1:7" ht="31.5">
      <c r="A149" s="431" t="str">
        <f t="shared" si="15"/>
        <v>Expat Czech PX UCITS ETF</v>
      </c>
      <c r="B149" s="432" t="str">
        <f t="shared" si="16"/>
        <v>05-1633</v>
      </c>
      <c r="C149" s="433">
        <f t="shared" si="17"/>
        <v>43646</v>
      </c>
      <c r="D149" s="453" t="s">
        <v>869</v>
      </c>
      <c r="E149" s="455" t="s">
        <v>54</v>
      </c>
      <c r="F149" s="432" t="s">
        <v>1368</v>
      </c>
      <c r="G149" s="436">
        <f>'4-OSK'!I26</f>
        <v>0</v>
      </c>
    </row>
    <row r="150" spans="1:7" ht="31.5">
      <c r="A150" s="431" t="str">
        <f t="shared" si="15"/>
        <v>Expat Czech PX UCITS ETF</v>
      </c>
      <c r="B150" s="432" t="str">
        <f t="shared" si="16"/>
        <v>05-1633</v>
      </c>
      <c r="C150" s="433">
        <f t="shared" si="17"/>
        <v>43646</v>
      </c>
      <c r="D150" s="453" t="s">
        <v>870</v>
      </c>
      <c r="E150" s="455" t="s">
        <v>150</v>
      </c>
      <c r="F150" s="432" t="s">
        <v>1368</v>
      </c>
      <c r="G150" s="436">
        <f>'4-OSK'!I27</f>
        <v>0</v>
      </c>
    </row>
    <row r="151" spans="1:7" ht="31.5">
      <c r="A151" s="431" t="str">
        <f t="shared" si="15"/>
        <v>Expat Czech PX UCITS ETF</v>
      </c>
      <c r="B151" s="432" t="str">
        <f t="shared" si="16"/>
        <v>05-1633</v>
      </c>
      <c r="C151" s="433">
        <f t="shared" si="17"/>
        <v>43646</v>
      </c>
      <c r="D151" s="453" t="s">
        <v>871</v>
      </c>
      <c r="E151" s="455" t="s">
        <v>972</v>
      </c>
      <c r="F151" s="432" t="s">
        <v>1368</v>
      </c>
      <c r="G151" s="436">
        <f>'4-OSK'!I28</f>
        <v>0</v>
      </c>
    </row>
    <row r="152" spans="1:7" ht="31.5">
      <c r="A152" s="431" t="str">
        <f t="shared" si="15"/>
        <v>Expat Czech PX UCITS ETF</v>
      </c>
      <c r="B152" s="432" t="str">
        <f t="shared" si="16"/>
        <v>05-1633</v>
      </c>
      <c r="C152" s="433">
        <f t="shared" si="17"/>
        <v>43646</v>
      </c>
      <c r="D152" s="453" t="s">
        <v>872</v>
      </c>
      <c r="E152" s="455" t="s">
        <v>973</v>
      </c>
      <c r="F152" s="432" t="s">
        <v>1368</v>
      </c>
      <c r="G152" s="436">
        <f>'4-OSK'!I29</f>
        <v>0</v>
      </c>
    </row>
    <row r="153" spans="1:7" ht="31.5">
      <c r="A153" s="431" t="str">
        <f t="shared" si="15"/>
        <v>Expat Czech PX UCITS ETF</v>
      </c>
      <c r="B153" s="432" t="str">
        <f t="shared" si="16"/>
        <v>05-1633</v>
      </c>
      <c r="C153" s="433">
        <f t="shared" si="17"/>
        <v>43646</v>
      </c>
      <c r="D153" s="453" t="s">
        <v>873</v>
      </c>
      <c r="E153" s="455" t="s">
        <v>151</v>
      </c>
      <c r="F153" s="432" t="s">
        <v>1368</v>
      </c>
      <c r="G153" s="436">
        <f>'4-OSK'!I30</f>
        <v>0</v>
      </c>
    </row>
    <row r="154" spans="1:7" ht="31.5">
      <c r="A154" s="431" t="str">
        <f t="shared" si="15"/>
        <v>Expat Czech PX UCITS ETF</v>
      </c>
      <c r="B154" s="432" t="str">
        <f t="shared" si="16"/>
        <v>05-1633</v>
      </c>
      <c r="C154" s="433">
        <f t="shared" si="17"/>
        <v>43646</v>
      </c>
      <c r="D154" s="453" t="s">
        <v>874</v>
      </c>
      <c r="E154" s="455" t="s">
        <v>972</v>
      </c>
      <c r="F154" s="432" t="s">
        <v>1368</v>
      </c>
      <c r="G154" s="436">
        <f>'4-OSK'!I31</f>
        <v>0</v>
      </c>
    </row>
    <row r="155" spans="1:7" ht="31.5">
      <c r="A155" s="431" t="str">
        <f t="shared" si="15"/>
        <v>Expat Czech PX UCITS ETF</v>
      </c>
      <c r="B155" s="432" t="str">
        <f t="shared" si="16"/>
        <v>05-1633</v>
      </c>
      <c r="C155" s="433">
        <f t="shared" si="17"/>
        <v>43646</v>
      </c>
      <c r="D155" s="453" t="s">
        <v>875</v>
      </c>
      <c r="E155" s="455" t="s">
        <v>973</v>
      </c>
      <c r="F155" s="432" t="s">
        <v>1368</v>
      </c>
      <c r="G155" s="436">
        <f>'4-OSK'!I32</f>
        <v>0</v>
      </c>
    </row>
    <row r="156" spans="1:7" ht="31.5">
      <c r="A156" s="431"/>
      <c r="B156" s="432"/>
      <c r="C156" s="433"/>
      <c r="D156" s="453" t="s">
        <v>876</v>
      </c>
      <c r="E156" s="455" t="s">
        <v>117</v>
      </c>
      <c r="F156" s="432" t="s">
        <v>1368</v>
      </c>
      <c r="G156" s="436">
        <f>'4-OSK'!I33</f>
        <v>0</v>
      </c>
    </row>
    <row r="157" spans="1:7" ht="31.5">
      <c r="A157" s="431" t="str">
        <f aca="true" t="shared" si="18" ref="A157:A199">dfName</f>
        <v>Expat Czech PX UCITS ETF</v>
      </c>
      <c r="B157" s="432" t="str">
        <f aca="true" t="shared" si="19" ref="B157:B199">dfRG</f>
        <v>05-1633</v>
      </c>
      <c r="C157" s="433">
        <f aca="true" t="shared" si="20" ref="C157:C199">EndDate</f>
        <v>43646</v>
      </c>
      <c r="D157" s="453" t="s">
        <v>865</v>
      </c>
      <c r="E157" s="454" t="s">
        <v>55</v>
      </c>
      <c r="F157" s="432" t="s">
        <v>1368</v>
      </c>
      <c r="G157" s="436">
        <f>'4-OSK'!I34</f>
        <v>398856</v>
      </c>
    </row>
    <row r="158" spans="1:7" ht="31.5">
      <c r="A158" s="431" t="str">
        <f t="shared" si="18"/>
        <v>Expat Czech PX UCITS ETF</v>
      </c>
      <c r="B158" s="432" t="str">
        <f t="shared" si="19"/>
        <v>05-1633</v>
      </c>
      <c r="C158" s="433">
        <f t="shared" si="20"/>
        <v>43646</v>
      </c>
      <c r="D158" s="453" t="s">
        <v>877</v>
      </c>
      <c r="E158" s="455" t="s">
        <v>126</v>
      </c>
      <c r="F158" s="432" t="s">
        <v>1368</v>
      </c>
      <c r="G158" s="436">
        <f>'4-OSK'!I35</f>
        <v>0</v>
      </c>
    </row>
    <row r="159" spans="1:7" ht="31.5">
      <c r="A159" s="431" t="str">
        <f t="shared" si="18"/>
        <v>Expat Czech PX UCITS ETF</v>
      </c>
      <c r="B159" s="432" t="str">
        <f t="shared" si="19"/>
        <v>05-1633</v>
      </c>
      <c r="C159" s="433">
        <f t="shared" si="20"/>
        <v>43646</v>
      </c>
      <c r="D159" s="453" t="s">
        <v>878</v>
      </c>
      <c r="E159" s="454" t="s">
        <v>56</v>
      </c>
      <c r="F159" s="432" t="s">
        <v>1368</v>
      </c>
      <c r="G159" s="436">
        <f>'4-OSK'!I36</f>
        <v>398856</v>
      </c>
    </row>
    <row r="160" spans="1:7" ht="15.75">
      <c r="A160" s="472" t="str">
        <f t="shared" si="18"/>
        <v>Expat Czech PX UCITS ETF</v>
      </c>
      <c r="B160" s="473" t="str">
        <f t="shared" si="19"/>
        <v>05-1633</v>
      </c>
      <c r="C160" s="474">
        <f t="shared" si="20"/>
        <v>43646</v>
      </c>
      <c r="D160" s="570" t="s">
        <v>1395</v>
      </c>
      <c r="E160" s="571" t="s">
        <v>1408</v>
      </c>
      <c r="F160" s="473" t="s">
        <v>1409</v>
      </c>
      <c r="G160" s="601" t="str">
        <f>'5-DI'!D11</f>
        <v>EUR</v>
      </c>
    </row>
    <row r="161" spans="1:7" ht="15.75">
      <c r="A161" s="472" t="str">
        <f t="shared" si="18"/>
        <v>Expat Czech PX UCITS ETF</v>
      </c>
      <c r="B161" s="473" t="str">
        <f t="shared" si="19"/>
        <v>05-1633</v>
      </c>
      <c r="C161" s="474">
        <f t="shared" si="20"/>
        <v>43646</v>
      </c>
      <c r="D161" s="570" t="s">
        <v>1396</v>
      </c>
      <c r="E161" s="571" t="s">
        <v>1374</v>
      </c>
      <c r="F161" s="473" t="s">
        <v>1409</v>
      </c>
      <c r="G161" s="602">
        <f>'5-DI'!D12</f>
        <v>200000</v>
      </c>
    </row>
    <row r="162" spans="1:7" ht="15.75">
      <c r="A162" s="472" t="str">
        <f t="shared" si="18"/>
        <v>Expat Czech PX UCITS ETF</v>
      </c>
      <c r="B162" s="473" t="str">
        <f t="shared" si="19"/>
        <v>05-1633</v>
      </c>
      <c r="C162" s="474">
        <f t="shared" si="20"/>
        <v>43646</v>
      </c>
      <c r="D162" s="570" t="s">
        <v>1397</v>
      </c>
      <c r="E162" s="572" t="s">
        <v>1373</v>
      </c>
      <c r="F162" s="473" t="s">
        <v>1409</v>
      </c>
      <c r="G162" s="602">
        <f>'5-DI'!D13</f>
        <v>220000</v>
      </c>
    </row>
    <row r="163" spans="1:7" ht="15.75">
      <c r="A163" s="472" t="str">
        <f t="shared" si="18"/>
        <v>Expat Czech PX UCITS ETF</v>
      </c>
      <c r="B163" s="473" t="str">
        <f t="shared" si="19"/>
        <v>05-1633</v>
      </c>
      <c r="C163" s="474">
        <f t="shared" si="20"/>
        <v>43646</v>
      </c>
      <c r="D163" s="570" t="s">
        <v>1398</v>
      </c>
      <c r="E163" s="573" t="s">
        <v>1386</v>
      </c>
      <c r="F163" s="473" t="s">
        <v>1409</v>
      </c>
      <c r="G163" s="602">
        <f>'5-DI'!D14</f>
        <v>180000</v>
      </c>
    </row>
    <row r="164" spans="1:7" ht="31.5">
      <c r="A164" s="472" t="str">
        <f t="shared" si="18"/>
        <v>Expat Czech PX UCITS ETF</v>
      </c>
      <c r="B164" s="473" t="str">
        <f t="shared" si="19"/>
        <v>05-1633</v>
      </c>
      <c r="C164" s="474">
        <f t="shared" si="20"/>
        <v>43646</v>
      </c>
      <c r="D164" s="570" t="s">
        <v>1399</v>
      </c>
      <c r="E164" s="573" t="s">
        <v>1388</v>
      </c>
      <c r="F164" s="473" t="s">
        <v>1409</v>
      </c>
      <c r="G164" s="603">
        <f>'5-DI'!D15</f>
        <v>163648</v>
      </c>
    </row>
    <row r="165" spans="1:7" ht="15.75">
      <c r="A165" s="472" t="str">
        <f t="shared" si="18"/>
        <v>Expat Czech PX UCITS ETF</v>
      </c>
      <c r="B165" s="473" t="str">
        <f t="shared" si="19"/>
        <v>05-1633</v>
      </c>
      <c r="C165" s="474">
        <f t="shared" si="20"/>
        <v>43646</v>
      </c>
      <c r="D165" s="570" t="s">
        <v>1400</v>
      </c>
      <c r="E165" s="573" t="s">
        <v>1387</v>
      </c>
      <c r="F165" s="473" t="s">
        <v>1409</v>
      </c>
      <c r="G165" s="602">
        <f>'5-DI'!D16</f>
        <v>160000</v>
      </c>
    </row>
    <row r="166" spans="1:7" ht="31.5">
      <c r="A166" s="472" t="str">
        <f t="shared" si="18"/>
        <v>Expat Czech PX UCITS ETF</v>
      </c>
      <c r="B166" s="473" t="str">
        <f t="shared" si="19"/>
        <v>05-1633</v>
      </c>
      <c r="C166" s="474">
        <f t="shared" si="20"/>
        <v>43646</v>
      </c>
      <c r="D166" s="570" t="s">
        <v>1401</v>
      </c>
      <c r="E166" s="573" t="s">
        <v>1389</v>
      </c>
      <c r="F166" s="473" t="s">
        <v>1409</v>
      </c>
      <c r="G166" s="603">
        <f>'5-DI'!D17</f>
        <v>146121</v>
      </c>
    </row>
    <row r="167" spans="1:7" ht="31.5">
      <c r="A167" s="472" t="str">
        <f t="shared" si="18"/>
        <v>Expat Czech PX UCITS ETF</v>
      </c>
      <c r="B167" s="473" t="str">
        <f t="shared" si="19"/>
        <v>05-1633</v>
      </c>
      <c r="C167" s="474">
        <f t="shared" si="20"/>
        <v>43646</v>
      </c>
      <c r="D167" s="570" t="s">
        <v>1402</v>
      </c>
      <c r="E167" s="573" t="s">
        <v>1390</v>
      </c>
      <c r="F167" s="473" t="s">
        <v>1409</v>
      </c>
      <c r="G167" s="602">
        <f>'5-DI'!D18</f>
        <v>0.8713</v>
      </c>
    </row>
    <row r="168" spans="1:7" ht="31.5">
      <c r="A168" s="472" t="str">
        <f t="shared" si="18"/>
        <v>Expat Czech PX UCITS ETF</v>
      </c>
      <c r="B168" s="473" t="str">
        <f t="shared" si="19"/>
        <v>05-1633</v>
      </c>
      <c r="C168" s="474">
        <f t="shared" si="20"/>
        <v>43646</v>
      </c>
      <c r="D168" s="570" t="s">
        <v>1403</v>
      </c>
      <c r="E168" s="573" t="s">
        <v>1391</v>
      </c>
      <c r="F168" s="473" t="s">
        <v>1409</v>
      </c>
      <c r="G168" s="602">
        <f>'5-DI'!D19</f>
        <v>0.9271</v>
      </c>
    </row>
    <row r="169" spans="1:7" ht="15.75">
      <c r="A169" s="472" t="str">
        <f t="shared" si="18"/>
        <v>Expat Czech PX UCITS ETF</v>
      </c>
      <c r="B169" s="473" t="str">
        <f t="shared" si="19"/>
        <v>05-1633</v>
      </c>
      <c r="C169" s="474">
        <f t="shared" si="20"/>
        <v>43646</v>
      </c>
      <c r="D169" s="570" t="s">
        <v>1404</v>
      </c>
      <c r="E169" s="574" t="s">
        <v>1392</v>
      </c>
      <c r="F169" s="473" t="s">
        <v>1409</v>
      </c>
      <c r="G169" s="604">
        <f>'5-DI'!D20</f>
        <v>2022</v>
      </c>
    </row>
    <row r="170" spans="1:7" ht="15.75">
      <c r="A170" s="472" t="str">
        <f t="shared" si="18"/>
        <v>Expat Czech PX UCITS ETF</v>
      </c>
      <c r="B170" s="473" t="str">
        <f t="shared" si="19"/>
        <v>05-1633</v>
      </c>
      <c r="C170" s="474">
        <f t="shared" si="20"/>
        <v>43646</v>
      </c>
      <c r="D170" s="570" t="s">
        <v>1405</v>
      </c>
      <c r="E170" s="574" t="s">
        <v>1393</v>
      </c>
      <c r="F170" s="473" t="s">
        <v>1409</v>
      </c>
      <c r="G170" s="604">
        <f>'5-DI'!D21</f>
        <v>2293</v>
      </c>
    </row>
    <row r="171" spans="1:7" ht="15.75">
      <c r="A171" s="472" t="str">
        <f t="shared" si="18"/>
        <v>Expat Czech PX UCITS ETF</v>
      </c>
      <c r="B171" s="473" t="str">
        <f t="shared" si="19"/>
        <v>05-1633</v>
      </c>
      <c r="C171" s="474">
        <f t="shared" si="20"/>
        <v>43646</v>
      </c>
      <c r="D171" s="570" t="s">
        <v>1407</v>
      </c>
      <c r="E171" s="574" t="s">
        <v>1394</v>
      </c>
      <c r="F171" s="473" t="s">
        <v>1409</v>
      </c>
      <c r="G171" s="604">
        <f>'5-DI'!D22</f>
        <v>0</v>
      </c>
    </row>
    <row r="172" spans="1:7" ht="15.75">
      <c r="A172" s="472" t="str">
        <f t="shared" si="18"/>
        <v>Expat Czech PX UCITS ETF</v>
      </c>
      <c r="B172" s="473" t="str">
        <f t="shared" si="19"/>
        <v>05-1633</v>
      </c>
      <c r="C172" s="474">
        <f t="shared" si="20"/>
        <v>43646</v>
      </c>
      <c r="D172" s="570" t="s">
        <v>1447</v>
      </c>
      <c r="E172" s="574" t="s">
        <v>1443</v>
      </c>
      <c r="F172" s="473" t="s">
        <v>1409</v>
      </c>
      <c r="G172" s="605">
        <f>'5-DI'!D23</f>
        <v>0.06673570360142689</v>
      </c>
    </row>
    <row r="173" spans="1:7" ht="15.75">
      <c r="A173" s="472" t="str">
        <f t="shared" si="18"/>
        <v>Expat Czech PX UCITS ETF</v>
      </c>
      <c r="B173" s="473" t="str">
        <f t="shared" si="19"/>
        <v>05-1633</v>
      </c>
      <c r="C173" s="474">
        <f t="shared" si="20"/>
        <v>43646</v>
      </c>
      <c r="D173" s="570" t="s">
        <v>1448</v>
      </c>
      <c r="E173" s="574" t="s">
        <v>1444</v>
      </c>
      <c r="F173" s="473" t="s">
        <v>1409</v>
      </c>
      <c r="G173" s="605">
        <f>'5-DI'!D24</f>
        <v>-0.06012081226309196</v>
      </c>
    </row>
    <row r="174" spans="1:7" ht="15.75">
      <c r="A174" s="472" t="str">
        <f t="shared" si="18"/>
        <v>Expat Czech PX UCITS ETF</v>
      </c>
      <c r="B174" s="473" t="str">
        <f t="shared" si="19"/>
        <v>05-1633</v>
      </c>
      <c r="C174" s="474">
        <f t="shared" si="20"/>
        <v>43646</v>
      </c>
      <c r="D174" s="570" t="s">
        <v>1449</v>
      </c>
      <c r="E174" s="574" t="s">
        <v>1445</v>
      </c>
      <c r="F174" s="473" t="s">
        <v>1409</v>
      </c>
      <c r="G174" s="605">
        <f>'5-DI'!D25</f>
        <v>-0.010671219720414071</v>
      </c>
    </row>
    <row r="175" spans="1:7" ht="15.75">
      <c r="A175" s="472" t="str">
        <f t="shared" si="18"/>
        <v>Expat Czech PX UCITS ETF</v>
      </c>
      <c r="B175" s="473" t="str">
        <f t="shared" si="19"/>
        <v>05-1633</v>
      </c>
      <c r="C175" s="474">
        <f t="shared" si="20"/>
        <v>43646</v>
      </c>
      <c r="D175" s="570" t="s">
        <v>1450</v>
      </c>
      <c r="E175" s="574" t="s">
        <v>1446</v>
      </c>
      <c r="F175" s="473" t="s">
        <v>1409</v>
      </c>
      <c r="G175" s="605">
        <f>'5-DI'!D26</f>
        <v>0.1118</v>
      </c>
    </row>
    <row r="176" spans="1:7" ht="31.5">
      <c r="A176" s="443" t="str">
        <f t="shared" si="18"/>
        <v>Expat Czech PX UCITS ETF</v>
      </c>
      <c r="B176" s="444" t="str">
        <f t="shared" si="19"/>
        <v>05-1633</v>
      </c>
      <c r="C176" s="445">
        <f t="shared" si="20"/>
        <v>43646</v>
      </c>
      <c r="D176" s="456" t="s">
        <v>880</v>
      </c>
      <c r="E176" s="457" t="s">
        <v>152</v>
      </c>
      <c r="F176" s="444" t="s">
        <v>1369</v>
      </c>
      <c r="G176" s="448">
        <f>'6-NNA'!Q12</f>
        <v>0</v>
      </c>
    </row>
    <row r="177" spans="1:7" ht="31.5">
      <c r="A177" s="443" t="str">
        <f t="shared" si="18"/>
        <v>Expat Czech PX UCITS ETF</v>
      </c>
      <c r="B177" s="444" t="str">
        <f t="shared" si="19"/>
        <v>05-1633</v>
      </c>
      <c r="C177" s="445">
        <f t="shared" si="20"/>
        <v>43646</v>
      </c>
      <c r="D177" s="456" t="s">
        <v>881</v>
      </c>
      <c r="E177" s="458" t="s">
        <v>110</v>
      </c>
      <c r="F177" s="444" t="s">
        <v>1369</v>
      </c>
      <c r="G177" s="448">
        <f>'6-NNA'!Q13</f>
        <v>0</v>
      </c>
    </row>
    <row r="178" spans="1:7" ht="31.5">
      <c r="A178" s="443" t="str">
        <f t="shared" si="18"/>
        <v>Expat Czech PX UCITS ETF</v>
      </c>
      <c r="B178" s="444" t="str">
        <f t="shared" si="19"/>
        <v>05-1633</v>
      </c>
      <c r="C178" s="445">
        <f t="shared" si="20"/>
        <v>43646</v>
      </c>
      <c r="D178" s="459" t="s">
        <v>882</v>
      </c>
      <c r="E178" s="460" t="s">
        <v>108</v>
      </c>
      <c r="F178" s="444" t="s">
        <v>1369</v>
      </c>
      <c r="G178" s="448">
        <f>'6-NNA'!Q14</f>
        <v>0</v>
      </c>
    </row>
    <row r="179" spans="1:7" ht="31.5">
      <c r="A179" s="443" t="str">
        <f t="shared" si="18"/>
        <v>Expat Czech PX UCITS ETF</v>
      </c>
      <c r="B179" s="444" t="str">
        <f t="shared" si="19"/>
        <v>05-1633</v>
      </c>
      <c r="C179" s="445">
        <f t="shared" si="20"/>
        <v>43646</v>
      </c>
      <c r="D179" s="456" t="s">
        <v>883</v>
      </c>
      <c r="E179" s="458" t="s">
        <v>111</v>
      </c>
      <c r="F179" s="444" t="s">
        <v>1369</v>
      </c>
      <c r="G179" s="448">
        <f>'6-NNA'!Q15</f>
        <v>0</v>
      </c>
    </row>
    <row r="180" spans="1:7" ht="31.5">
      <c r="A180" s="443" t="str">
        <f t="shared" si="18"/>
        <v>Expat Czech PX UCITS ETF</v>
      </c>
      <c r="B180" s="444" t="str">
        <f t="shared" si="19"/>
        <v>05-1633</v>
      </c>
      <c r="C180" s="445">
        <f t="shared" si="20"/>
        <v>43646</v>
      </c>
      <c r="D180" s="456" t="s">
        <v>884</v>
      </c>
      <c r="E180" s="458" t="s">
        <v>10</v>
      </c>
      <c r="F180" s="444" t="s">
        <v>1369</v>
      </c>
      <c r="G180" s="448">
        <f>'6-NNA'!Q16</f>
        <v>0</v>
      </c>
    </row>
    <row r="181" spans="1:7" ht="31.5">
      <c r="A181" s="443" t="str">
        <f t="shared" si="18"/>
        <v>Expat Czech PX UCITS ETF</v>
      </c>
      <c r="B181" s="444" t="str">
        <f t="shared" si="19"/>
        <v>05-1633</v>
      </c>
      <c r="C181" s="445">
        <f t="shared" si="20"/>
        <v>43646</v>
      </c>
      <c r="D181" s="456" t="s">
        <v>885</v>
      </c>
      <c r="E181" s="457" t="s">
        <v>153</v>
      </c>
      <c r="F181" s="444" t="s">
        <v>1369</v>
      </c>
      <c r="G181" s="448">
        <f>'6-NNA'!Q17</f>
        <v>0</v>
      </c>
    </row>
    <row r="182" spans="1:7" ht="15.75">
      <c r="A182" s="443" t="str">
        <f t="shared" si="18"/>
        <v>Expat Czech PX UCITS ETF</v>
      </c>
      <c r="B182" s="444" t="str">
        <f t="shared" si="19"/>
        <v>05-1633</v>
      </c>
      <c r="C182" s="445">
        <f t="shared" si="20"/>
        <v>43646</v>
      </c>
      <c r="D182" s="461" t="s">
        <v>886</v>
      </c>
      <c r="E182" s="462" t="s">
        <v>1370</v>
      </c>
      <c r="F182" s="444" t="s">
        <v>1369</v>
      </c>
      <c r="G182" s="448">
        <f>'6-NNA'!Q18</f>
        <v>0</v>
      </c>
    </row>
    <row r="183" spans="1:7" ht="15.75">
      <c r="A183" s="463" t="str">
        <f t="shared" si="18"/>
        <v>Expat Czech PX UCITS ETF</v>
      </c>
      <c r="B183" s="464" t="str">
        <f t="shared" si="19"/>
        <v>05-1633</v>
      </c>
      <c r="C183" s="465">
        <f t="shared" si="20"/>
        <v>43646</v>
      </c>
      <c r="D183" s="466"/>
      <c r="E183" s="467" t="s">
        <v>85</v>
      </c>
      <c r="F183" s="464" t="s">
        <v>1371</v>
      </c>
      <c r="G183" s="468" t="str">
        <f>'7-RP'!C12</f>
        <v> </v>
      </c>
    </row>
    <row r="184" spans="1:7" ht="15.75">
      <c r="A184" s="463" t="str">
        <f t="shared" si="18"/>
        <v>Expat Czech PX UCITS ETF</v>
      </c>
      <c r="B184" s="464" t="str">
        <f t="shared" si="19"/>
        <v>05-1633</v>
      </c>
      <c r="C184" s="465">
        <f t="shared" si="20"/>
        <v>43646</v>
      </c>
      <c r="D184" s="469" t="s">
        <v>887</v>
      </c>
      <c r="E184" s="470" t="s">
        <v>154</v>
      </c>
      <c r="F184" s="464" t="s">
        <v>1371</v>
      </c>
      <c r="G184" s="468">
        <f>'7-RP'!C13</f>
        <v>0</v>
      </c>
    </row>
    <row r="185" spans="1:7" ht="15.75">
      <c r="A185" s="463" t="str">
        <f t="shared" si="18"/>
        <v>Expat Czech PX UCITS ETF</v>
      </c>
      <c r="B185" s="464" t="str">
        <f t="shared" si="19"/>
        <v>05-1633</v>
      </c>
      <c r="C185" s="465">
        <f t="shared" si="20"/>
        <v>43646</v>
      </c>
      <c r="D185" s="469" t="s">
        <v>888</v>
      </c>
      <c r="E185" s="470" t="s">
        <v>155</v>
      </c>
      <c r="F185" s="464" t="s">
        <v>1371</v>
      </c>
      <c r="G185" s="468">
        <f>'7-RP'!C14</f>
        <v>0</v>
      </c>
    </row>
    <row r="186" spans="1:7" ht="15.75">
      <c r="A186" s="463" t="str">
        <f t="shared" si="18"/>
        <v>Expat Czech PX UCITS ETF</v>
      </c>
      <c r="B186" s="464" t="str">
        <f t="shared" si="19"/>
        <v>05-1633</v>
      </c>
      <c r="C186" s="465">
        <f t="shared" si="20"/>
        <v>43646</v>
      </c>
      <c r="D186" s="469" t="s">
        <v>889</v>
      </c>
      <c r="E186" s="470" t="s">
        <v>156</v>
      </c>
      <c r="F186" s="464" t="s">
        <v>1371</v>
      </c>
      <c r="G186" s="468">
        <f>'7-RP'!C15</f>
        <v>1691</v>
      </c>
    </row>
    <row r="187" spans="1:7" ht="15.75">
      <c r="A187" s="463" t="str">
        <f t="shared" si="18"/>
        <v>Expat Czech PX UCITS ETF</v>
      </c>
      <c r="B187" s="464" t="str">
        <f t="shared" si="19"/>
        <v>05-1633</v>
      </c>
      <c r="C187" s="465">
        <f t="shared" si="20"/>
        <v>43646</v>
      </c>
      <c r="D187" s="469" t="s">
        <v>890</v>
      </c>
      <c r="E187" s="470" t="s">
        <v>157</v>
      </c>
      <c r="F187" s="464" t="s">
        <v>1371</v>
      </c>
      <c r="G187" s="468">
        <f>'7-RP'!C16</f>
        <v>0</v>
      </c>
    </row>
    <row r="188" spans="1:7" ht="15.75">
      <c r="A188" s="463" t="str">
        <f t="shared" si="18"/>
        <v>Expat Czech PX UCITS ETF</v>
      </c>
      <c r="B188" s="464" t="str">
        <f t="shared" si="19"/>
        <v>05-1633</v>
      </c>
      <c r="C188" s="465">
        <f t="shared" si="20"/>
        <v>43646</v>
      </c>
      <c r="D188" s="469" t="s">
        <v>891</v>
      </c>
      <c r="E188" s="471" t="s">
        <v>96</v>
      </c>
      <c r="F188" s="464" t="s">
        <v>1371</v>
      </c>
      <c r="G188" s="468">
        <f>'7-RP'!C17</f>
        <v>0</v>
      </c>
    </row>
    <row r="189" spans="1:7" ht="15.75">
      <c r="A189" s="463" t="str">
        <f t="shared" si="18"/>
        <v>Expat Czech PX UCITS ETF</v>
      </c>
      <c r="B189" s="464" t="str">
        <f t="shared" si="19"/>
        <v>05-1633</v>
      </c>
      <c r="C189" s="465">
        <f t="shared" si="20"/>
        <v>43646</v>
      </c>
      <c r="D189" s="469" t="s">
        <v>892</v>
      </c>
      <c r="E189" s="471" t="s">
        <v>104</v>
      </c>
      <c r="F189" s="464" t="s">
        <v>1371</v>
      </c>
      <c r="G189" s="468">
        <f>'7-RP'!C18</f>
        <v>0</v>
      </c>
    </row>
    <row r="190" spans="1:7" ht="15.75">
      <c r="A190" s="463" t="str">
        <f t="shared" si="18"/>
        <v>Expat Czech PX UCITS ETF</v>
      </c>
      <c r="B190" s="464" t="str">
        <f t="shared" si="19"/>
        <v>05-1633</v>
      </c>
      <c r="C190" s="465">
        <f t="shared" si="20"/>
        <v>43646</v>
      </c>
      <c r="D190" s="469" t="s">
        <v>992</v>
      </c>
      <c r="E190" s="471" t="s">
        <v>10</v>
      </c>
      <c r="F190" s="464" t="s">
        <v>1371</v>
      </c>
      <c r="G190" s="468">
        <f>'7-RP'!C19</f>
        <v>0</v>
      </c>
    </row>
    <row r="191" spans="1:7" ht="31.5">
      <c r="A191" s="463" t="str">
        <f t="shared" si="18"/>
        <v>Expat Czech PX UCITS ETF</v>
      </c>
      <c r="B191" s="464" t="str">
        <f t="shared" si="19"/>
        <v>05-1633</v>
      </c>
      <c r="C191" s="465">
        <f t="shared" si="20"/>
        <v>43646</v>
      </c>
      <c r="D191" s="469" t="s">
        <v>893</v>
      </c>
      <c r="E191" s="470" t="s">
        <v>158</v>
      </c>
      <c r="F191" s="464" t="s">
        <v>1371</v>
      </c>
      <c r="G191" s="468">
        <f>'7-RP'!C20</f>
        <v>0</v>
      </c>
    </row>
    <row r="192" spans="1:7" ht="15.75">
      <c r="A192" s="463" t="str">
        <f t="shared" si="18"/>
        <v>Expat Czech PX UCITS ETF</v>
      </c>
      <c r="B192" s="464" t="str">
        <f t="shared" si="19"/>
        <v>05-1633</v>
      </c>
      <c r="C192" s="465">
        <f t="shared" si="20"/>
        <v>43646</v>
      </c>
      <c r="D192" s="469" t="s">
        <v>894</v>
      </c>
      <c r="E192" s="471" t="s">
        <v>99</v>
      </c>
      <c r="F192" s="464" t="s">
        <v>1371</v>
      </c>
      <c r="G192" s="468">
        <f>'7-RP'!C21</f>
        <v>0</v>
      </c>
    </row>
    <row r="193" spans="1:7" ht="15.75">
      <c r="A193" s="463" t="str">
        <f t="shared" si="18"/>
        <v>Expat Czech PX UCITS ETF</v>
      </c>
      <c r="B193" s="464" t="str">
        <f t="shared" si="19"/>
        <v>05-1633</v>
      </c>
      <c r="C193" s="465">
        <f t="shared" si="20"/>
        <v>43646</v>
      </c>
      <c r="D193" s="469" t="s">
        <v>895</v>
      </c>
      <c r="E193" s="471" t="s">
        <v>97</v>
      </c>
      <c r="F193" s="464" t="s">
        <v>1371</v>
      </c>
      <c r="G193" s="468">
        <f>'7-RP'!C22</f>
        <v>0</v>
      </c>
    </row>
    <row r="194" spans="1:7" ht="15.75">
      <c r="A194" s="463" t="str">
        <f t="shared" si="18"/>
        <v>Expat Czech PX UCITS ETF</v>
      </c>
      <c r="B194" s="464" t="str">
        <f t="shared" si="19"/>
        <v>05-1633</v>
      </c>
      <c r="C194" s="465">
        <f t="shared" si="20"/>
        <v>43646</v>
      </c>
      <c r="D194" s="469" t="s">
        <v>896</v>
      </c>
      <c r="E194" s="471" t="s">
        <v>10</v>
      </c>
      <c r="F194" s="464" t="s">
        <v>1371</v>
      </c>
      <c r="G194" s="468">
        <f>'7-RP'!C23</f>
        <v>0</v>
      </c>
    </row>
    <row r="195" spans="1:7" ht="15.75">
      <c r="A195" s="463" t="str">
        <f t="shared" si="18"/>
        <v>Expat Czech PX UCITS ETF</v>
      </c>
      <c r="B195" s="464" t="str">
        <f t="shared" si="19"/>
        <v>05-1633</v>
      </c>
      <c r="C195" s="465">
        <f t="shared" si="20"/>
        <v>43646</v>
      </c>
      <c r="D195" s="469" t="s">
        <v>897</v>
      </c>
      <c r="E195" s="470" t="s">
        <v>119</v>
      </c>
      <c r="F195" s="464" t="s">
        <v>1371</v>
      </c>
      <c r="G195" s="468">
        <f>'7-RP'!C24</f>
        <v>0</v>
      </c>
    </row>
    <row r="196" spans="1:7" ht="15.75">
      <c r="A196" s="463" t="str">
        <f t="shared" si="18"/>
        <v>Expat Czech PX UCITS ETF</v>
      </c>
      <c r="B196" s="464" t="str">
        <f t="shared" si="19"/>
        <v>05-1633</v>
      </c>
      <c r="C196" s="465">
        <f t="shared" si="20"/>
        <v>43646</v>
      </c>
      <c r="D196" s="469" t="s">
        <v>898</v>
      </c>
      <c r="E196" s="467" t="s">
        <v>71</v>
      </c>
      <c r="F196" s="464" t="s">
        <v>1371</v>
      </c>
      <c r="G196" s="468">
        <f>'7-RP'!C25</f>
        <v>1691</v>
      </c>
    </row>
    <row r="197" spans="1:7" ht="15.75">
      <c r="A197" s="472" t="str">
        <f t="shared" si="18"/>
        <v>Expat Czech PX UCITS ETF</v>
      </c>
      <c r="B197" s="473" t="str">
        <f t="shared" si="19"/>
        <v>05-1633</v>
      </c>
      <c r="C197" s="474">
        <f t="shared" si="20"/>
        <v>43646</v>
      </c>
      <c r="D197" s="475"/>
      <c r="E197" s="476" t="s">
        <v>86</v>
      </c>
      <c r="F197" s="473" t="s">
        <v>1372</v>
      </c>
      <c r="G197" s="477">
        <f>'7-RP'!C31</f>
        <v>0</v>
      </c>
    </row>
    <row r="198" spans="1:7" ht="15.75">
      <c r="A198" s="472" t="str">
        <f t="shared" si="18"/>
        <v>Expat Czech PX UCITS ETF</v>
      </c>
      <c r="B198" s="473" t="str">
        <f t="shared" si="19"/>
        <v>05-1633</v>
      </c>
      <c r="C198" s="474">
        <f t="shared" si="20"/>
        <v>43646</v>
      </c>
      <c r="D198" s="478" t="s">
        <v>899</v>
      </c>
      <c r="E198" s="479" t="s">
        <v>87</v>
      </c>
      <c r="F198" s="473" t="s">
        <v>1372</v>
      </c>
      <c r="G198" s="477">
        <f>'7-RP'!C32</f>
        <v>0</v>
      </c>
    </row>
    <row r="199" spans="1:7" ht="15.75">
      <c r="A199" s="472" t="str">
        <f t="shared" si="18"/>
        <v>Expat Czech PX UCITS ETF</v>
      </c>
      <c r="B199" s="473" t="str">
        <f t="shared" si="19"/>
        <v>05-1633</v>
      </c>
      <c r="C199" s="474">
        <f t="shared" si="20"/>
        <v>43646</v>
      </c>
      <c r="D199" s="478" t="s">
        <v>900</v>
      </c>
      <c r="E199" s="479" t="s">
        <v>911</v>
      </c>
      <c r="F199" s="473" t="s">
        <v>1372</v>
      </c>
      <c r="G199" s="477">
        <f>'7-RP'!C33</f>
        <v>612</v>
      </c>
    </row>
    <row r="200" spans="1:7" ht="15.75">
      <c r="A200" s="472" t="str">
        <f aca="true" t="shared" si="21" ref="A200:A212">dfName</f>
        <v>Expat Czech PX UCITS ETF</v>
      </c>
      <c r="B200" s="473" t="str">
        <f aca="true" t="shared" si="22" ref="B200:B212">dfRG</f>
        <v>05-1633</v>
      </c>
      <c r="C200" s="474">
        <f aca="true" t="shared" si="23" ref="C200:C212">EndDate</f>
        <v>43646</v>
      </c>
      <c r="D200" s="478" t="s">
        <v>901</v>
      </c>
      <c r="E200" s="480" t="s">
        <v>159</v>
      </c>
      <c r="F200" s="473" t="s">
        <v>1372</v>
      </c>
      <c r="G200" s="477">
        <f>'7-RP'!C34</f>
        <v>283</v>
      </c>
    </row>
    <row r="201" spans="1:7" ht="15.75">
      <c r="A201" s="472" t="str">
        <f t="shared" si="21"/>
        <v>Expat Czech PX UCITS ETF</v>
      </c>
      <c r="B201" s="473" t="str">
        <f t="shared" si="22"/>
        <v>05-1633</v>
      </c>
      <c r="C201" s="474">
        <f t="shared" si="23"/>
        <v>43646</v>
      </c>
      <c r="D201" s="478" t="s">
        <v>902</v>
      </c>
      <c r="E201" s="480" t="s">
        <v>98</v>
      </c>
      <c r="F201" s="473" t="s">
        <v>1372</v>
      </c>
      <c r="G201" s="477">
        <f>'7-RP'!C35</f>
        <v>329</v>
      </c>
    </row>
    <row r="202" spans="1:7" ht="15.75">
      <c r="A202" s="472" t="str">
        <f t="shared" si="21"/>
        <v>Expat Czech PX UCITS ETF</v>
      </c>
      <c r="B202" s="473" t="str">
        <f t="shared" si="22"/>
        <v>05-1633</v>
      </c>
      <c r="C202" s="474">
        <f t="shared" si="23"/>
        <v>43646</v>
      </c>
      <c r="D202" s="478" t="s">
        <v>903</v>
      </c>
      <c r="E202" s="480" t="s">
        <v>118</v>
      </c>
      <c r="F202" s="473" t="s">
        <v>1372</v>
      </c>
      <c r="G202" s="477">
        <f>'7-RP'!C36</f>
        <v>0</v>
      </c>
    </row>
    <row r="203" spans="1:7" ht="15.75">
      <c r="A203" s="472" t="str">
        <f t="shared" si="21"/>
        <v>Expat Czech PX UCITS ETF</v>
      </c>
      <c r="B203" s="473" t="str">
        <f t="shared" si="22"/>
        <v>05-1633</v>
      </c>
      <c r="C203" s="474">
        <f t="shared" si="23"/>
        <v>43646</v>
      </c>
      <c r="D203" s="478" t="s">
        <v>904</v>
      </c>
      <c r="E203" s="479" t="s">
        <v>120</v>
      </c>
      <c r="F203" s="473" t="s">
        <v>1372</v>
      </c>
      <c r="G203" s="477">
        <f>'7-RP'!C37</f>
        <v>0</v>
      </c>
    </row>
    <row r="204" spans="1:7" ht="15.75">
      <c r="A204" s="472" t="str">
        <f t="shared" si="21"/>
        <v>Expat Czech PX UCITS ETF</v>
      </c>
      <c r="B204" s="473" t="str">
        <f t="shared" si="22"/>
        <v>05-1633</v>
      </c>
      <c r="C204" s="474">
        <f t="shared" si="23"/>
        <v>43646</v>
      </c>
      <c r="D204" s="478" t="s">
        <v>905</v>
      </c>
      <c r="E204" s="479" t="s">
        <v>139</v>
      </c>
      <c r="F204" s="473" t="s">
        <v>1372</v>
      </c>
      <c r="G204" s="477">
        <f>'7-RP'!C38</f>
        <v>0</v>
      </c>
    </row>
    <row r="205" spans="1:7" ht="15.75">
      <c r="A205" s="472" t="str">
        <f t="shared" si="21"/>
        <v>Expat Czech PX UCITS ETF</v>
      </c>
      <c r="B205" s="473" t="str">
        <f t="shared" si="22"/>
        <v>05-1633</v>
      </c>
      <c r="C205" s="474">
        <f t="shared" si="23"/>
        <v>43646</v>
      </c>
      <c r="D205" s="478" t="s">
        <v>906</v>
      </c>
      <c r="E205" s="479" t="s">
        <v>102</v>
      </c>
      <c r="F205" s="473" t="s">
        <v>1372</v>
      </c>
      <c r="G205" s="477">
        <f>'7-RP'!C39</f>
        <v>0</v>
      </c>
    </row>
    <row r="206" spans="1:7" ht="15.75">
      <c r="A206" s="472" t="str">
        <f t="shared" si="21"/>
        <v>Expat Czech PX UCITS ETF</v>
      </c>
      <c r="B206" s="473" t="str">
        <f t="shared" si="22"/>
        <v>05-1633</v>
      </c>
      <c r="C206" s="474">
        <f t="shared" si="23"/>
        <v>43646</v>
      </c>
      <c r="D206" s="478" t="s">
        <v>907</v>
      </c>
      <c r="E206" s="479" t="s">
        <v>103</v>
      </c>
      <c r="F206" s="473" t="s">
        <v>1372</v>
      </c>
      <c r="G206" s="477">
        <f>'7-RP'!C40</f>
        <v>0</v>
      </c>
    </row>
    <row r="207" spans="1:7" ht="31.5">
      <c r="A207" s="472" t="str">
        <f t="shared" si="21"/>
        <v>Expat Czech PX UCITS ETF</v>
      </c>
      <c r="B207" s="473" t="str">
        <f t="shared" si="22"/>
        <v>05-1633</v>
      </c>
      <c r="C207" s="474">
        <f t="shared" si="23"/>
        <v>43646</v>
      </c>
      <c r="D207" s="478" t="s">
        <v>908</v>
      </c>
      <c r="E207" s="479" t="s">
        <v>993</v>
      </c>
      <c r="F207" s="473" t="s">
        <v>1372</v>
      </c>
      <c r="G207" s="477">
        <f>'7-RP'!C41</f>
        <v>0</v>
      </c>
    </row>
    <row r="208" spans="1:7" ht="31.5">
      <c r="A208" s="472" t="str">
        <f t="shared" si="21"/>
        <v>Expat Czech PX UCITS ETF</v>
      </c>
      <c r="B208" s="473" t="str">
        <f t="shared" si="22"/>
        <v>05-1633</v>
      </c>
      <c r="C208" s="474">
        <f t="shared" si="23"/>
        <v>43646</v>
      </c>
      <c r="D208" s="478" t="s">
        <v>909</v>
      </c>
      <c r="E208" s="479" t="s">
        <v>994</v>
      </c>
      <c r="F208" s="473" t="s">
        <v>1372</v>
      </c>
      <c r="G208" s="477">
        <f>'7-RP'!C42</f>
        <v>0</v>
      </c>
    </row>
    <row r="209" spans="1:7" ht="31.5">
      <c r="A209" s="472" t="str">
        <f t="shared" si="21"/>
        <v>Expat Czech PX UCITS ETF</v>
      </c>
      <c r="B209" s="473" t="str">
        <f t="shared" si="22"/>
        <v>05-1633</v>
      </c>
      <c r="C209" s="474">
        <f t="shared" si="23"/>
        <v>43646</v>
      </c>
      <c r="D209" s="478" t="s">
        <v>913</v>
      </c>
      <c r="E209" s="479" t="s">
        <v>142</v>
      </c>
      <c r="F209" s="473" t="s">
        <v>1372</v>
      </c>
      <c r="G209" s="477">
        <f>'7-RP'!C43</f>
        <v>0</v>
      </c>
    </row>
    <row r="210" spans="1:7" ht="15.75">
      <c r="A210" s="472" t="str">
        <f t="shared" si="21"/>
        <v>Expat Czech PX UCITS ETF</v>
      </c>
      <c r="B210" s="473" t="str">
        <f t="shared" si="22"/>
        <v>05-1633</v>
      </c>
      <c r="C210" s="474">
        <f t="shared" si="23"/>
        <v>43646</v>
      </c>
      <c r="D210" s="478" t="s">
        <v>996</v>
      </c>
      <c r="E210" s="479" t="s">
        <v>995</v>
      </c>
      <c r="F210" s="473" t="s">
        <v>1372</v>
      </c>
      <c r="G210" s="477">
        <f>'7-RP'!C44</f>
        <v>0</v>
      </c>
    </row>
    <row r="211" spans="1:7" ht="15.75">
      <c r="A211" s="472" t="str">
        <f t="shared" si="21"/>
        <v>Expat Czech PX UCITS ETF</v>
      </c>
      <c r="B211" s="473" t="str">
        <f t="shared" si="22"/>
        <v>05-1633</v>
      </c>
      <c r="C211" s="474">
        <f t="shared" si="23"/>
        <v>43646</v>
      </c>
      <c r="D211" s="478" t="s">
        <v>997</v>
      </c>
      <c r="E211" s="480" t="s">
        <v>88</v>
      </c>
      <c r="F211" s="473" t="s">
        <v>1372</v>
      </c>
      <c r="G211" s="477">
        <f>'7-RP'!C45</f>
        <v>0</v>
      </c>
    </row>
    <row r="212" spans="1:7" ht="16.5" thickBot="1">
      <c r="A212" s="481" t="str">
        <f t="shared" si="21"/>
        <v>Expat Czech PX UCITS ETF</v>
      </c>
      <c r="B212" s="482" t="str">
        <f t="shared" si="22"/>
        <v>05-1633</v>
      </c>
      <c r="C212" s="483">
        <f t="shared" si="23"/>
        <v>43646</v>
      </c>
      <c r="D212" s="484" t="s">
        <v>910</v>
      </c>
      <c r="E212" s="485" t="s">
        <v>75</v>
      </c>
      <c r="F212" s="482" t="s">
        <v>1372</v>
      </c>
      <c r="G212" s="486">
        <f>'7-RP'!C46</f>
        <v>612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2" sqref="G22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EXPAT CZECH PX UCITS ETF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30.06.2019 г.</v>
      </c>
      <c r="B4" s="89"/>
      <c r="C4" s="89"/>
      <c r="D4" s="89"/>
      <c r="E4" s="89"/>
      <c r="F4" s="222" t="s">
        <v>914</v>
      </c>
      <c r="G4" s="231">
        <f>ReportedCompletionDate</f>
        <v>43649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Татяна Лазарова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Никола Янков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430283</v>
      </c>
      <c r="H11" s="248">
        <v>391166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-8627</v>
      </c>
      <c r="H13" s="228">
        <v>-3790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-8627</v>
      </c>
      <c r="H16" s="249">
        <f>SUM(H13:H15)</f>
        <v>-3790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-47686</v>
      </c>
      <c r="H18" s="241">
        <f>SUM(H19:H20)</f>
        <v>-102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/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-47686</v>
      </c>
      <c r="H20" s="228">
        <v>-102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>
        <v>24886</v>
      </c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13437</v>
      </c>
      <c r="D22" s="283">
        <v>36194</v>
      </c>
      <c r="E22" s="284" t="s">
        <v>990</v>
      </c>
      <c r="F22" s="227" t="s">
        <v>991</v>
      </c>
      <c r="G22" s="228"/>
      <c r="H22" s="228">
        <v>-47584</v>
      </c>
      <c r="I22" s="121"/>
      <c r="J22" s="121"/>
      <c r="K22" s="56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-22800</v>
      </c>
      <c r="H23" s="249">
        <f>H19+H21+H20+H22</f>
        <v>-47686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398856</v>
      </c>
      <c r="H24" s="249">
        <f>H11+H16+H23</f>
        <v>339690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13437</v>
      </c>
      <c r="D25" s="249">
        <f>SUM(D21:D24)</f>
        <v>36194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384340</v>
      </c>
      <c r="D27" s="241">
        <f>SUM(D28:D31)</f>
        <v>304061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384340</v>
      </c>
      <c r="D28" s="228">
        <v>304061</v>
      </c>
      <c r="E28" s="122" t="s">
        <v>125</v>
      </c>
      <c r="F28" s="259" t="s">
        <v>208</v>
      </c>
      <c r="G28" s="241">
        <f>SUM(G29:G31)</f>
        <v>612</v>
      </c>
      <c r="H28" s="241">
        <f>SUM(H29:H31)</f>
        <v>565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283</v>
      </c>
      <c r="H29" s="255">
        <v>268</v>
      </c>
    </row>
    <row r="30" spans="1:8" ht="15.75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329</v>
      </c>
      <c r="H30" s="255">
        <v>297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384340</v>
      </c>
      <c r="D37" s="240">
        <f>SUM(D32:D36)+D27</f>
        <v>304061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612</v>
      </c>
      <c r="H40" s="256">
        <f>SUM(H32:H39)+H28+H27</f>
        <v>565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v>1691</v>
      </c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1691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399468</v>
      </c>
      <c r="D45" s="256">
        <f>D25+D37+D43+D44</f>
        <v>340255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6">
        <f>C18+C45</f>
        <v>399468</v>
      </c>
      <c r="D47" s="606">
        <f>D18+D45</f>
        <v>340255</v>
      </c>
      <c r="E47" s="261" t="s">
        <v>35</v>
      </c>
      <c r="F47" s="220" t="s">
        <v>221</v>
      </c>
      <c r="G47" s="607">
        <f>G24+G40</f>
        <v>399468</v>
      </c>
      <c r="H47" s="607">
        <f>H24+H40</f>
        <v>340255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EXPAT CZECH PX UCITS ETF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01.01.2019 - 30.06.2019</v>
      </c>
      <c r="B4" s="88"/>
      <c r="C4" s="87"/>
      <c r="D4" s="88"/>
      <c r="E4" s="88"/>
      <c r="F4" s="74" t="s">
        <v>914</v>
      </c>
      <c r="G4" s="488">
        <f>ReportedCompletionDate</f>
        <v>43649</v>
      </c>
    </row>
    <row r="5" spans="1:7" ht="15.75">
      <c r="A5" s="211"/>
      <c r="B5" s="112"/>
      <c r="C5" s="93"/>
      <c r="D5" s="212"/>
      <c r="E5" s="42"/>
      <c r="F5" s="489" t="s">
        <v>248</v>
      </c>
      <c r="G5" s="490" t="str">
        <f>authorName</f>
        <v>Татяна Лазарова</v>
      </c>
    </row>
    <row r="6" spans="1:7" ht="15.75">
      <c r="A6" s="211"/>
      <c r="B6" s="112"/>
      <c r="C6" s="93"/>
      <c r="D6" s="212"/>
      <c r="E6" s="42"/>
      <c r="F6" s="489" t="s">
        <v>250</v>
      </c>
      <c r="G6" s="491" t="str">
        <f>udManager</f>
        <v>Никола Янков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2" t="s">
        <v>5</v>
      </c>
      <c r="B9" s="492" t="s">
        <v>162</v>
      </c>
      <c r="C9" s="492">
        <v>1</v>
      </c>
      <c r="D9" s="492">
        <v>2</v>
      </c>
      <c r="E9" s="493" t="s">
        <v>5</v>
      </c>
      <c r="F9" s="492" t="s">
        <v>162</v>
      </c>
      <c r="G9" s="492">
        <v>1</v>
      </c>
      <c r="H9" s="492">
        <v>2</v>
      </c>
    </row>
    <row r="10" spans="1:9" ht="15.75">
      <c r="A10" s="96" t="s">
        <v>16</v>
      </c>
      <c r="B10" s="370"/>
      <c r="C10" s="97"/>
      <c r="D10" s="97"/>
      <c r="E10" s="96" t="s">
        <v>17</v>
      </c>
      <c r="F10" s="370"/>
      <c r="G10" s="97"/>
      <c r="H10" s="97"/>
      <c r="I10" s="128"/>
    </row>
    <row r="11" spans="1:9" s="150" customFormat="1" ht="15.75">
      <c r="A11" s="250" t="s">
        <v>18</v>
      </c>
      <c r="B11" s="371"/>
      <c r="C11" s="246"/>
      <c r="D11" s="246"/>
      <c r="E11" s="250" t="s">
        <v>37</v>
      </c>
      <c r="F11" s="371"/>
      <c r="G11" s="246"/>
      <c r="H11" s="246"/>
      <c r="I11" s="134"/>
    </row>
    <row r="12" spans="1:9" s="121" customFormat="1" ht="15.75">
      <c r="A12" s="133" t="s">
        <v>19</v>
      </c>
      <c r="B12" s="370" t="s">
        <v>794</v>
      </c>
      <c r="C12" s="242"/>
      <c r="D12" s="242"/>
      <c r="E12" s="133" t="s">
        <v>38</v>
      </c>
      <c r="F12" s="370" t="s">
        <v>811</v>
      </c>
      <c r="G12" s="242">
        <v>11116</v>
      </c>
      <c r="H12" s="242">
        <v>6599</v>
      </c>
      <c r="I12" s="129"/>
    </row>
    <row r="13" spans="1:9" s="121" customFormat="1" ht="31.5">
      <c r="A13" s="133" t="s">
        <v>936</v>
      </c>
      <c r="B13" s="370" t="s">
        <v>795</v>
      </c>
      <c r="C13" s="242"/>
      <c r="D13" s="242">
        <v>5066</v>
      </c>
      <c r="E13" s="133" t="s">
        <v>939</v>
      </c>
      <c r="F13" s="370" t="s">
        <v>812</v>
      </c>
      <c r="G13" s="242"/>
      <c r="H13" s="242"/>
      <c r="I13" s="129"/>
    </row>
    <row r="14" spans="1:9" s="121" customFormat="1" ht="31.5">
      <c r="A14" s="133" t="s">
        <v>937</v>
      </c>
      <c r="B14" s="370" t="s">
        <v>796</v>
      </c>
      <c r="C14" s="242"/>
      <c r="D14" s="242">
        <v>8811</v>
      </c>
      <c r="E14" s="133" t="s">
        <v>940</v>
      </c>
      <c r="F14" s="370" t="s">
        <v>813</v>
      </c>
      <c r="G14" s="242">
        <v>17943</v>
      </c>
      <c r="H14" s="242"/>
      <c r="I14" s="129"/>
    </row>
    <row r="15" spans="1:9" s="121" customFormat="1" ht="31.5">
      <c r="A15" s="133" t="s">
        <v>938</v>
      </c>
      <c r="B15" s="370" t="s">
        <v>797</v>
      </c>
      <c r="C15" s="242">
        <f>292+25401</f>
        <v>25693</v>
      </c>
      <c r="D15" s="242">
        <v>1057</v>
      </c>
      <c r="E15" s="133" t="s">
        <v>941</v>
      </c>
      <c r="F15" s="370" t="s">
        <v>814</v>
      </c>
      <c r="G15" s="242">
        <v>27998</v>
      </c>
      <c r="H15" s="242"/>
      <c r="I15" s="129"/>
    </row>
    <row r="16" spans="1:9" s="121" customFormat="1" ht="15.75">
      <c r="A16" s="133" t="s">
        <v>981</v>
      </c>
      <c r="B16" s="370" t="s">
        <v>798</v>
      </c>
      <c r="C16" s="242">
        <v>4324</v>
      </c>
      <c r="D16" s="242">
        <v>5226</v>
      </c>
      <c r="E16" s="154" t="s">
        <v>942</v>
      </c>
      <c r="F16" s="370" t="s">
        <v>815</v>
      </c>
      <c r="G16" s="242"/>
      <c r="H16" s="242"/>
      <c r="I16" s="129"/>
    </row>
    <row r="17" spans="1:9" s="121" customFormat="1" ht="15.75">
      <c r="A17" s="251"/>
      <c r="B17" s="370"/>
      <c r="C17" s="243"/>
      <c r="D17" s="243"/>
      <c r="E17" s="133" t="s">
        <v>943</v>
      </c>
      <c r="F17" s="370" t="s">
        <v>816</v>
      </c>
      <c r="G17" s="242"/>
      <c r="H17" s="242"/>
      <c r="I17" s="129"/>
    </row>
    <row r="18" spans="1:9" s="121" customFormat="1" ht="15.75">
      <c r="A18" s="135" t="s">
        <v>20</v>
      </c>
      <c r="B18" s="371" t="s">
        <v>799</v>
      </c>
      <c r="C18" s="245">
        <f>SUM(C12:C16)</f>
        <v>30017</v>
      </c>
      <c r="D18" s="245">
        <f>SUM(D12:D16)</f>
        <v>20160</v>
      </c>
      <c r="E18" s="135" t="s">
        <v>20</v>
      </c>
      <c r="F18" s="371" t="s">
        <v>817</v>
      </c>
      <c r="G18" s="245">
        <f>SUM(G12:G17)</f>
        <v>57057</v>
      </c>
      <c r="H18" s="245">
        <f>SUM(H12:H17)</f>
        <v>6599</v>
      </c>
      <c r="I18" s="129"/>
    </row>
    <row r="19" spans="1:8" s="215" customFormat="1" ht="15.75">
      <c r="A19" s="247" t="s">
        <v>114</v>
      </c>
      <c r="B19" s="371"/>
      <c r="C19" s="245"/>
      <c r="D19" s="245"/>
      <c r="E19" s="247" t="s">
        <v>39</v>
      </c>
      <c r="F19" s="371"/>
      <c r="G19" s="245"/>
      <c r="H19" s="245"/>
    </row>
    <row r="20" spans="1:8" s="121" customFormat="1" ht="15.75">
      <c r="A20" s="252" t="s">
        <v>823</v>
      </c>
      <c r="B20" s="370" t="s">
        <v>800</v>
      </c>
      <c r="C20" s="242"/>
      <c r="D20" s="242"/>
      <c r="E20" s="253"/>
      <c r="F20" s="370"/>
      <c r="G20" s="243"/>
      <c r="H20" s="243"/>
    </row>
    <row r="21" spans="1:8" s="121" customFormat="1" ht="15.75">
      <c r="A21" s="133" t="s">
        <v>122</v>
      </c>
      <c r="B21" s="370" t="s">
        <v>801</v>
      </c>
      <c r="C21" s="242">
        <v>2154</v>
      </c>
      <c r="D21" s="242">
        <v>5042</v>
      </c>
      <c r="E21" s="247"/>
      <c r="F21" s="370"/>
      <c r="G21" s="243"/>
      <c r="H21" s="243"/>
    </row>
    <row r="22" spans="1:8" s="121" customFormat="1" ht="15.75">
      <c r="A22" s="133" t="s">
        <v>21</v>
      </c>
      <c r="B22" s="370" t="s">
        <v>802</v>
      </c>
      <c r="C22" s="242"/>
      <c r="D22" s="242"/>
      <c r="E22" s="251"/>
      <c r="F22" s="370"/>
      <c r="G22" s="243"/>
      <c r="H22" s="243"/>
    </row>
    <row r="23" spans="1:8" s="121" customFormat="1" ht="15.75">
      <c r="A23" s="133" t="s">
        <v>143</v>
      </c>
      <c r="B23" s="370" t="s">
        <v>803</v>
      </c>
      <c r="C23" s="242"/>
      <c r="D23" s="242"/>
      <c r="E23" s="133"/>
      <c r="F23" s="370"/>
      <c r="G23" s="243"/>
      <c r="H23" s="243"/>
    </row>
    <row r="24" spans="1:8" s="121" customFormat="1" ht="15.75">
      <c r="A24" s="133" t="s">
        <v>22</v>
      </c>
      <c r="B24" s="370" t="s">
        <v>804</v>
      </c>
      <c r="C24" s="242"/>
      <c r="D24" s="242"/>
      <c r="E24" s="133"/>
      <c r="F24" s="370"/>
      <c r="G24" s="243"/>
      <c r="H24" s="243"/>
    </row>
    <row r="25" spans="1:8" s="215" customFormat="1" ht="15.75">
      <c r="A25" s="135" t="s">
        <v>23</v>
      </c>
      <c r="B25" s="371" t="s">
        <v>805</v>
      </c>
      <c r="C25" s="245">
        <f>SUM(C20:C24)</f>
        <v>2154</v>
      </c>
      <c r="D25" s="245">
        <f>SUM(D20:D24)</f>
        <v>5042</v>
      </c>
      <c r="E25" s="135" t="s">
        <v>23</v>
      </c>
      <c r="F25" s="371" t="s">
        <v>818</v>
      </c>
      <c r="G25" s="244"/>
      <c r="H25" s="244"/>
    </row>
    <row r="26" spans="1:8" s="215" customFormat="1" ht="15.75">
      <c r="A26" s="247" t="s">
        <v>144</v>
      </c>
      <c r="B26" s="371" t="s">
        <v>806</v>
      </c>
      <c r="C26" s="245">
        <f>C18+C25</f>
        <v>32171</v>
      </c>
      <c r="D26" s="245">
        <f>D18+D25</f>
        <v>25202</v>
      </c>
      <c r="E26" s="247" t="s">
        <v>40</v>
      </c>
      <c r="F26" s="371" t="s">
        <v>819</v>
      </c>
      <c r="G26" s="245">
        <f>G18+G25</f>
        <v>57057</v>
      </c>
      <c r="H26" s="245">
        <f>H18+H25</f>
        <v>6599</v>
      </c>
    </row>
    <row r="27" spans="1:8" s="215" customFormat="1" ht="15.75">
      <c r="A27" s="247" t="s">
        <v>824</v>
      </c>
      <c r="B27" s="371" t="s">
        <v>807</v>
      </c>
      <c r="C27" s="97">
        <f>IF((G26-C26)&gt;0,G26-C26,0)</f>
        <v>24886</v>
      </c>
      <c r="D27" s="97">
        <f>IF((H26-D26)&gt;0,H26-D26,0)</f>
        <v>0</v>
      </c>
      <c r="E27" s="247" t="s">
        <v>825</v>
      </c>
      <c r="F27" s="371" t="s">
        <v>820</v>
      </c>
      <c r="G27" s="281">
        <f>IF((C26-G26)&gt;0,C26-G26,0)</f>
        <v>0</v>
      </c>
      <c r="H27" s="281">
        <f>IF((D26-H26)&gt;0,D26-H26,0)</f>
        <v>18603</v>
      </c>
    </row>
    <row r="28" spans="1:8" s="215" customFormat="1" ht="15.75">
      <c r="A28" s="247" t="s">
        <v>145</v>
      </c>
      <c r="B28" s="371" t="s">
        <v>808</v>
      </c>
      <c r="C28" s="244"/>
      <c r="D28" s="244"/>
      <c r="E28" s="247"/>
      <c r="F28" s="371"/>
      <c r="G28" s="245"/>
      <c r="H28" s="245"/>
    </row>
    <row r="29" spans="1:8" s="215" customFormat="1" ht="15.75">
      <c r="A29" s="247" t="s">
        <v>146</v>
      </c>
      <c r="B29" s="371" t="s">
        <v>809</v>
      </c>
      <c r="C29" s="245">
        <f>C27-C28</f>
        <v>24886</v>
      </c>
      <c r="D29" s="245">
        <f>D27-D28</f>
        <v>0</v>
      </c>
      <c r="E29" s="247" t="s">
        <v>147</v>
      </c>
      <c r="F29" s="371" t="s">
        <v>821</v>
      </c>
      <c r="G29" s="245">
        <f>G27</f>
        <v>0</v>
      </c>
      <c r="H29" s="245">
        <f>H27</f>
        <v>18603</v>
      </c>
    </row>
    <row r="30" spans="1:8" s="215" customFormat="1" ht="15.75">
      <c r="A30" s="254" t="s">
        <v>826</v>
      </c>
      <c r="B30" s="371" t="s">
        <v>810</v>
      </c>
      <c r="C30" s="245">
        <f>C26+C28+C29</f>
        <v>57057</v>
      </c>
      <c r="D30" s="245">
        <f>D26+D28+D29</f>
        <v>25202</v>
      </c>
      <c r="E30" s="247" t="s">
        <v>827</v>
      </c>
      <c r="F30" s="371" t="s">
        <v>822</v>
      </c>
      <c r="G30" s="245">
        <f>G26+G29</f>
        <v>57057</v>
      </c>
      <c r="H30" s="245">
        <f>H26+H29</f>
        <v>25202</v>
      </c>
    </row>
    <row r="31" spans="1:6" s="121" customFormat="1" ht="15.75">
      <c r="A31" s="494"/>
      <c r="B31" s="109"/>
      <c r="C31" s="129"/>
      <c r="D31" s="129"/>
      <c r="E31" s="495"/>
      <c r="F31" s="495"/>
    </row>
    <row r="32" spans="1:6" s="121" customFormat="1" ht="15.75">
      <c r="A32" s="129"/>
      <c r="B32" s="109"/>
      <c r="C32" s="129"/>
      <c r="D32" s="129"/>
      <c r="E32" s="376"/>
      <c r="F32" s="376"/>
    </row>
    <row r="33" spans="1:6" s="121" customFormat="1" ht="15.75">
      <c r="A33" s="496"/>
      <c r="B33" s="109"/>
      <c r="C33" s="129"/>
      <c r="D33" s="129"/>
      <c r="E33" s="129"/>
      <c r="F33" s="129"/>
    </row>
    <row r="34" spans="1:6" s="121" customFormat="1" ht="15.75">
      <c r="A34" s="496"/>
      <c r="B34" s="109"/>
      <c r="C34" s="129"/>
      <c r="D34" s="129"/>
      <c r="E34" s="129"/>
      <c r="F34" s="129"/>
    </row>
    <row r="35" spans="1:6" s="121" customFormat="1" ht="15.75">
      <c r="A35" s="49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8" t="s">
        <v>64</v>
      </c>
      <c r="B2" s="499"/>
      <c r="C2" s="500"/>
      <c r="D2" s="501"/>
      <c r="E2" s="502"/>
      <c r="F2" s="503"/>
      <c r="G2" s="504"/>
      <c r="H2" s="209"/>
    </row>
    <row r="3" spans="1:8" ht="12.75">
      <c r="A3" s="498" t="str">
        <f>CONCATENATE("на ",UPPER(dfName))</f>
        <v>на EXPAT CZECH PX UCITS ETF</v>
      </c>
      <c r="B3" s="499"/>
      <c r="C3" s="500"/>
      <c r="D3" s="501"/>
      <c r="E3" s="502"/>
      <c r="F3" s="503"/>
      <c r="G3" s="505"/>
      <c r="H3" s="209"/>
    </row>
    <row r="4" spans="1:5" ht="12.75">
      <c r="A4" s="502" t="str">
        <f>"за периода "&amp;TEXT(StartDate,"dd.mm.yyyy")&amp;" - "&amp;TEXT(EndDate,"dd.mm.yyyy")</f>
        <v>за периода 01.01.2019 - 30.06.2019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914</v>
      </c>
      <c r="G5" s="509">
        <f>ReportedCompletionDate</f>
        <v>43649</v>
      </c>
    </row>
    <row r="6" spans="1:8" ht="12.75">
      <c r="A6" s="510"/>
      <c r="B6" s="210"/>
      <c r="C6" s="510"/>
      <c r="F6" s="508" t="s">
        <v>248</v>
      </c>
      <c r="G6" s="511" t="str">
        <f>authorName</f>
        <v>Татяна Лазарова</v>
      </c>
      <c r="H6" s="209"/>
    </row>
    <row r="7" spans="1:8" ht="12.75">
      <c r="A7" s="510"/>
      <c r="B7" s="210"/>
      <c r="C7" s="510"/>
      <c r="F7" s="508" t="s">
        <v>250</v>
      </c>
      <c r="G7" s="512" t="str">
        <f>udManager</f>
        <v>Никола Янков</v>
      </c>
      <c r="H7" s="209"/>
    </row>
    <row r="8" spans="1:8" ht="12.75">
      <c r="A8" s="510"/>
      <c r="C8" s="510"/>
      <c r="D8" s="513"/>
      <c r="E8" s="514"/>
      <c r="F8" s="209"/>
      <c r="G8" s="209"/>
      <c r="H8" s="515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6" t="s">
        <v>59</v>
      </c>
      <c r="D10" s="516" t="s">
        <v>60</v>
      </c>
      <c r="E10" s="516" t="s">
        <v>61</v>
      </c>
      <c r="F10" s="516" t="s">
        <v>59</v>
      </c>
      <c r="G10" s="516" t="s">
        <v>60</v>
      </c>
      <c r="H10" s="516" t="s">
        <v>61</v>
      </c>
    </row>
    <row r="11" spans="1:8" s="51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8" t="s">
        <v>986</v>
      </c>
      <c r="B12" s="92"/>
      <c r="C12" s="519"/>
      <c r="D12" s="519"/>
      <c r="E12" s="519"/>
      <c r="F12" s="519"/>
      <c r="G12" s="519"/>
      <c r="H12" s="519"/>
    </row>
    <row r="13" spans="1:8" ht="25.5">
      <c r="A13" s="520" t="s">
        <v>987</v>
      </c>
      <c r="B13" s="92" t="s">
        <v>830</v>
      </c>
      <c r="C13" s="521">
        <v>320068</v>
      </c>
      <c r="D13" s="521">
        <v>-285788</v>
      </c>
      <c r="E13" s="522">
        <f>SUM(C13:D13)</f>
        <v>34280</v>
      </c>
      <c r="F13" s="521">
        <v>194724</v>
      </c>
      <c r="G13" s="521">
        <v>-55008</v>
      </c>
      <c r="H13" s="522">
        <f>SUM(F13:G13)</f>
        <v>139716</v>
      </c>
    </row>
    <row r="14" spans="1:8" ht="12.75">
      <c r="A14" s="520" t="s">
        <v>956</v>
      </c>
      <c r="B14" s="92" t="s">
        <v>831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63</v>
      </c>
      <c r="B15" s="92" t="s">
        <v>832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957</v>
      </c>
      <c r="B16" s="92" t="s">
        <v>833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988</v>
      </c>
      <c r="B17" s="92" t="s">
        <v>834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984</v>
      </c>
      <c r="B18" s="92" t="s">
        <v>835</v>
      </c>
      <c r="C18" s="521"/>
      <c r="D18" s="521">
        <v>-2154</v>
      </c>
      <c r="E18" s="522">
        <f t="shared" si="0"/>
        <v>-2154</v>
      </c>
      <c r="F18" s="521"/>
      <c r="G18" s="521">
        <v>-5042</v>
      </c>
      <c r="H18" s="522">
        <f t="shared" si="1"/>
        <v>-5042</v>
      </c>
    </row>
    <row r="19" spans="1:8" ht="21" customHeight="1">
      <c r="A19" s="518" t="s">
        <v>985</v>
      </c>
      <c r="B19" s="238" t="s">
        <v>836</v>
      </c>
      <c r="C19" s="525">
        <f>SUM(C13:C14,C16:C18)</f>
        <v>320068</v>
      </c>
      <c r="D19" s="525">
        <f>SUM(D13:D14,D16:D18)</f>
        <v>-287942</v>
      </c>
      <c r="E19" s="522">
        <f t="shared" si="0"/>
        <v>32126</v>
      </c>
      <c r="F19" s="525">
        <f>SUM(F13:F14,F16:F18)</f>
        <v>194724</v>
      </c>
      <c r="G19" s="525">
        <f>SUM(G13:G14,G16:G18)</f>
        <v>-60050</v>
      </c>
      <c r="H19" s="522">
        <f t="shared" si="1"/>
        <v>134674</v>
      </c>
    </row>
    <row r="20" spans="1:8" ht="21" customHeight="1">
      <c r="A20" s="518" t="s">
        <v>123</v>
      </c>
      <c r="B20" s="92"/>
      <c r="C20" s="526"/>
      <c r="D20" s="526"/>
      <c r="E20" s="526"/>
      <c r="F20" s="526"/>
      <c r="G20" s="526"/>
      <c r="H20" s="526"/>
    </row>
    <row r="21" spans="1:8" ht="12.75">
      <c r="A21" s="520" t="s">
        <v>958</v>
      </c>
      <c r="B21" s="92" t="s">
        <v>837</v>
      </c>
      <c r="C21" s="521"/>
      <c r="D21" s="521">
        <f>-59721-5</f>
        <v>-59726</v>
      </c>
      <c r="E21" s="522">
        <f>SUM(C21:D21)</f>
        <v>-59726</v>
      </c>
      <c r="F21" s="521">
        <v>14992</v>
      </c>
      <c r="G21" s="521">
        <v>-263447</v>
      </c>
      <c r="H21" s="522">
        <f>SUM(F21:G21)</f>
        <v>-248455</v>
      </c>
    </row>
    <row r="22" spans="1:8" ht="12.75">
      <c r="A22" s="520" t="s">
        <v>959</v>
      </c>
      <c r="B22" s="92" t="s">
        <v>838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960</v>
      </c>
      <c r="B23" s="92" t="s">
        <v>839</v>
      </c>
      <c r="C23" s="521"/>
      <c r="D23" s="521">
        <f>-10-626</f>
        <v>-636</v>
      </c>
      <c r="E23" s="522">
        <f t="shared" si="2"/>
        <v>-636</v>
      </c>
      <c r="F23" s="521"/>
      <c r="G23" s="521">
        <v>-713</v>
      </c>
      <c r="H23" s="522">
        <f t="shared" si="3"/>
        <v>-713</v>
      </c>
    </row>
    <row r="24" spans="1:8" ht="12.75">
      <c r="A24" s="520" t="s">
        <v>961</v>
      </c>
      <c r="B24" s="92" t="s">
        <v>840</v>
      </c>
      <c r="C24" s="521">
        <v>9397</v>
      </c>
      <c r="D24" s="521"/>
      <c r="E24" s="522">
        <f t="shared" si="2"/>
        <v>9397</v>
      </c>
      <c r="F24" s="521">
        <v>4247</v>
      </c>
      <c r="G24" s="521"/>
      <c r="H24" s="522">
        <f t="shared" si="3"/>
        <v>4247</v>
      </c>
    </row>
    <row r="25" spans="1:8" ht="12.75">
      <c r="A25" s="528" t="s">
        <v>962</v>
      </c>
      <c r="B25" s="92" t="s">
        <v>841</v>
      </c>
      <c r="C25" s="521"/>
      <c r="D25" s="521">
        <v>-1991</v>
      </c>
      <c r="E25" s="522">
        <f t="shared" si="2"/>
        <v>-1991</v>
      </c>
      <c r="F25" s="521"/>
      <c r="G25" s="521">
        <v>-2549</v>
      </c>
      <c r="H25" s="522">
        <f t="shared" si="3"/>
        <v>-2549</v>
      </c>
    </row>
    <row r="26" spans="1:8" ht="12.75">
      <c r="A26" s="528" t="s">
        <v>963</v>
      </c>
      <c r="B26" s="92" t="s">
        <v>842</v>
      </c>
      <c r="C26" s="521"/>
      <c r="D26" s="521">
        <v>-1651</v>
      </c>
      <c r="E26" s="522">
        <f t="shared" si="2"/>
        <v>-1651</v>
      </c>
      <c r="F26" s="521">
        <v>16</v>
      </c>
      <c r="G26" s="521">
        <v>-3165</v>
      </c>
      <c r="H26" s="522">
        <f t="shared" si="3"/>
        <v>-3149</v>
      </c>
    </row>
    <row r="27" spans="1:8" ht="12.75">
      <c r="A27" s="524" t="s">
        <v>964</v>
      </c>
      <c r="B27" s="92" t="s">
        <v>843</v>
      </c>
      <c r="C27" s="521"/>
      <c r="D27" s="521">
        <f>-3-273</f>
        <v>-276</v>
      </c>
      <c r="E27" s="522">
        <f t="shared" si="2"/>
        <v>-276</v>
      </c>
      <c r="F27" s="521"/>
      <c r="G27" s="521">
        <v>-1014</v>
      </c>
      <c r="H27" s="522">
        <f t="shared" si="3"/>
        <v>-1014</v>
      </c>
    </row>
    <row r="28" spans="1:8" ht="12.75">
      <c r="A28" s="520" t="s">
        <v>965</v>
      </c>
      <c r="B28" s="92" t="s">
        <v>844</v>
      </c>
      <c r="C28" s="521"/>
      <c r="D28" s="521"/>
      <c r="E28" s="522">
        <f t="shared" si="2"/>
        <v>0</v>
      </c>
      <c r="F28" s="521">
        <v>20</v>
      </c>
      <c r="G28" s="521">
        <v>-462</v>
      </c>
      <c r="H28" s="522">
        <f t="shared" si="3"/>
        <v>-442</v>
      </c>
    </row>
    <row r="29" spans="1:8" ht="21" customHeight="1">
      <c r="A29" s="518" t="s">
        <v>115</v>
      </c>
      <c r="B29" s="238" t="s">
        <v>845</v>
      </c>
      <c r="C29" s="525">
        <f>SUM(C21:C28)</f>
        <v>9397</v>
      </c>
      <c r="D29" s="525">
        <f>SUM(D21:D28)</f>
        <v>-64280</v>
      </c>
      <c r="E29" s="522">
        <f t="shared" si="2"/>
        <v>-54883</v>
      </c>
      <c r="F29" s="525">
        <f>SUM(F21:F28)</f>
        <v>19275</v>
      </c>
      <c r="G29" s="525">
        <f>SUM(G21:G28)</f>
        <v>-271350</v>
      </c>
      <c r="H29" s="522">
        <f t="shared" si="3"/>
        <v>-252075</v>
      </c>
    </row>
    <row r="30" spans="1:8" ht="21" customHeight="1">
      <c r="A30" s="529" t="s">
        <v>124</v>
      </c>
      <c r="B30" s="92"/>
      <c r="C30" s="526"/>
      <c r="D30" s="526"/>
      <c r="E30" s="526"/>
      <c r="F30" s="526"/>
      <c r="G30" s="526"/>
      <c r="H30" s="526"/>
    </row>
    <row r="31" spans="1:8" ht="12.75">
      <c r="A31" s="520" t="s">
        <v>966</v>
      </c>
      <c r="B31" s="92" t="s">
        <v>846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967</v>
      </c>
      <c r="B32" s="92" t="s">
        <v>847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968</v>
      </c>
      <c r="B33" s="92" t="s">
        <v>848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969</v>
      </c>
      <c r="B34" s="92" t="s">
        <v>849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970</v>
      </c>
      <c r="B35" s="92" t="s">
        <v>850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148</v>
      </c>
      <c r="B36" s="238" t="s">
        <v>851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62</v>
      </c>
      <c r="B37" s="238" t="s">
        <v>852</v>
      </c>
      <c r="C37" s="525">
        <f aca="true" t="shared" si="5" ref="C37:H37">SUM(C19+C29+C36)</f>
        <v>329465</v>
      </c>
      <c r="D37" s="525">
        <f t="shared" si="5"/>
        <v>-352222</v>
      </c>
      <c r="E37" s="525">
        <f t="shared" si="5"/>
        <v>-22757</v>
      </c>
      <c r="F37" s="525">
        <f t="shared" si="5"/>
        <v>213999</v>
      </c>
      <c r="G37" s="525">
        <f t="shared" si="5"/>
        <v>-331400</v>
      </c>
      <c r="H37" s="525">
        <f t="shared" si="5"/>
        <v>-117401</v>
      </c>
    </row>
    <row r="38" spans="1:8" ht="12.75">
      <c r="A38" s="518" t="s">
        <v>982</v>
      </c>
      <c r="B38" s="238" t="s">
        <v>853</v>
      </c>
      <c r="C38" s="530"/>
      <c r="D38" s="530"/>
      <c r="E38" s="531">
        <v>36194</v>
      </c>
      <c r="F38" s="525"/>
      <c r="G38" s="525"/>
      <c r="H38" s="531">
        <v>118774</v>
      </c>
    </row>
    <row r="39" spans="1:8" ht="12.75">
      <c r="A39" s="529" t="s">
        <v>983</v>
      </c>
      <c r="B39" s="238" t="s">
        <v>854</v>
      </c>
      <c r="C39" s="530"/>
      <c r="D39" s="530"/>
      <c r="E39" s="525">
        <f>SUM(E37:E38)</f>
        <v>13437</v>
      </c>
      <c r="F39" s="525"/>
      <c r="G39" s="525"/>
      <c r="H39" s="525">
        <f>SUM(H37:H38)</f>
        <v>1373</v>
      </c>
    </row>
    <row r="40" spans="1:8" ht="12.75">
      <c r="A40" s="523" t="s">
        <v>91</v>
      </c>
      <c r="B40" s="92" t="s">
        <v>855</v>
      </c>
      <c r="C40" s="532"/>
      <c r="D40" s="532"/>
      <c r="E40" s="521">
        <v>13437</v>
      </c>
      <c r="F40" s="522"/>
      <c r="G40" s="522"/>
      <c r="H40" s="521">
        <v>1373</v>
      </c>
    </row>
    <row r="41" spans="3:9" ht="12.75">
      <c r="C41" s="533"/>
      <c r="D41" s="533"/>
      <c r="E41" s="533"/>
      <c r="F41" s="533"/>
      <c r="G41" s="533"/>
      <c r="H41" s="533"/>
      <c r="I41" s="100"/>
    </row>
    <row r="42" spans="3:9" ht="12.75">
      <c r="C42" s="533"/>
      <c r="D42" s="533"/>
      <c r="E42" s="533"/>
      <c r="F42" s="533"/>
      <c r="G42" s="533"/>
      <c r="H42" s="533"/>
      <c r="I42" s="100"/>
    </row>
    <row r="43" spans="1:9" ht="13.5">
      <c r="A43" s="98" t="s">
        <v>1434</v>
      </c>
      <c r="C43" s="533"/>
      <c r="D43" s="533"/>
      <c r="E43" s="533"/>
      <c r="F43" s="533"/>
      <c r="G43" s="533"/>
      <c r="H43" s="533"/>
      <c r="I43" s="100"/>
    </row>
    <row r="44" spans="3:9" ht="12.75">
      <c r="C44" s="533"/>
      <c r="D44" s="533"/>
      <c r="E44" s="533"/>
      <c r="F44" s="533"/>
      <c r="G44" s="533"/>
      <c r="H44" s="533"/>
      <c r="I44" s="100"/>
    </row>
    <row r="45" spans="3:9" ht="12.75">
      <c r="C45" s="533"/>
      <c r="D45" s="533"/>
      <c r="E45" s="533"/>
      <c r="F45" s="533"/>
      <c r="G45" s="533"/>
      <c r="H45" s="533"/>
      <c r="I45" s="100"/>
    </row>
    <row r="46" spans="3:9" ht="12.75">
      <c r="C46" s="533"/>
      <c r="D46" s="533"/>
      <c r="E46" s="533"/>
      <c r="F46" s="533"/>
      <c r="G46" s="533"/>
      <c r="H46" s="53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CZECH PX UCITS ETF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43649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Татяна Лазарова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Никола Янков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2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2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8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8">
        <f>'1-SB'!H11</f>
        <v>391166</v>
      </c>
      <c r="D14" s="608">
        <f>'1-SB'!H13</f>
        <v>-3790</v>
      </c>
      <c r="E14" s="608">
        <f>'1-SB'!H14</f>
        <v>0</v>
      </c>
      <c r="F14" s="608">
        <f>'1-SB'!H15</f>
        <v>0</v>
      </c>
      <c r="G14" s="608">
        <f>'1-SB'!H19+'1-SB'!H21</f>
        <v>0</v>
      </c>
      <c r="H14" s="608">
        <f>'1-SB'!H20+'1-SB'!H22</f>
        <v>-47686</v>
      </c>
      <c r="I14" s="608">
        <f aca="true" t="shared" si="0" ref="I14:I36">SUM(C14:H14)</f>
        <v>339690</v>
      </c>
      <c r="J14" s="199"/>
    </row>
    <row r="15" spans="1:10" s="200" customFormat="1" ht="15">
      <c r="A15" s="201" t="s">
        <v>50</v>
      </c>
      <c r="B15" s="79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8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8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9">
        <f aca="true" t="shared" si="2" ref="C18:H18">C14+C15</f>
        <v>391166</v>
      </c>
      <c r="D18" s="609">
        <f t="shared" si="2"/>
        <v>-3790</v>
      </c>
      <c r="E18" s="609">
        <f>E14+E15</f>
        <v>0</v>
      </c>
      <c r="F18" s="609">
        <f t="shared" si="2"/>
        <v>0</v>
      </c>
      <c r="G18" s="609">
        <f t="shared" si="2"/>
        <v>0</v>
      </c>
      <c r="H18" s="609">
        <f t="shared" si="2"/>
        <v>-47686</v>
      </c>
      <c r="I18" s="608">
        <f t="shared" si="0"/>
        <v>339690</v>
      </c>
      <c r="J18" s="102"/>
    </row>
    <row r="19" spans="1:10" ht="15">
      <c r="A19" s="201" t="s">
        <v>149</v>
      </c>
      <c r="B19" s="79" t="s">
        <v>862</v>
      </c>
      <c r="C19" s="609">
        <f aca="true" t="shared" si="3" ref="C19:H19">SUM(C20:C21)</f>
        <v>39117</v>
      </c>
      <c r="D19" s="609">
        <f t="shared" si="3"/>
        <v>-4837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34280</v>
      </c>
      <c r="J19" s="102"/>
    </row>
    <row r="20" spans="1:10" ht="15">
      <c r="A20" s="202" t="s">
        <v>225</v>
      </c>
      <c r="B20" s="79" t="s">
        <v>863</v>
      </c>
      <c r="C20" s="233">
        <v>352049</v>
      </c>
      <c r="D20" s="233">
        <v>-31982</v>
      </c>
      <c r="E20" s="233"/>
      <c r="F20" s="233"/>
      <c r="G20" s="233"/>
      <c r="H20" s="233"/>
      <c r="I20" s="608">
        <f t="shared" si="0"/>
        <v>320067</v>
      </c>
      <c r="J20" s="102"/>
    </row>
    <row r="21" spans="1:10" ht="15">
      <c r="A21" s="202" t="s">
        <v>226</v>
      </c>
      <c r="B21" s="79" t="s">
        <v>864</v>
      </c>
      <c r="C21" s="233">
        <v>-312932</v>
      </c>
      <c r="D21" s="233">
        <v>27145</v>
      </c>
      <c r="E21" s="233"/>
      <c r="F21" s="233"/>
      <c r="G21" s="233"/>
      <c r="H21" s="233"/>
      <c r="I21" s="608">
        <f t="shared" si="0"/>
        <v>-285787</v>
      </c>
      <c r="J21" s="102"/>
    </row>
    <row r="22" spans="1:10" ht="15">
      <c r="A22" s="201" t="s">
        <v>52</v>
      </c>
      <c r="B22" s="79" t="s">
        <v>865</v>
      </c>
      <c r="C22" s="590"/>
      <c r="D22" s="590"/>
      <c r="E22" s="590"/>
      <c r="F22" s="590"/>
      <c r="G22" s="609">
        <f>'1-SB'!G21</f>
        <v>24886</v>
      </c>
      <c r="H22" s="609">
        <f>'1-SB'!G22</f>
        <v>0</v>
      </c>
      <c r="I22" s="608">
        <f t="shared" si="0"/>
        <v>24886</v>
      </c>
      <c r="J22" s="102"/>
    </row>
    <row r="23" spans="1:10" ht="15">
      <c r="A23" s="202" t="s">
        <v>53</v>
      </c>
      <c r="B23" s="79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8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8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8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8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8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8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8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8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9">
        <f aca="true" t="shared" si="7" ref="C34:H34">SUM(C18,C19,C22,C23,C26,C27,C30,C33)</f>
        <v>430283</v>
      </c>
      <c r="D34" s="609">
        <f t="shared" si="7"/>
        <v>-8627</v>
      </c>
      <c r="E34" s="609">
        <f t="shared" si="7"/>
        <v>0</v>
      </c>
      <c r="F34" s="609">
        <f t="shared" si="7"/>
        <v>0</v>
      </c>
      <c r="G34" s="609">
        <f t="shared" si="7"/>
        <v>24886</v>
      </c>
      <c r="H34" s="609">
        <f t="shared" si="7"/>
        <v>-47686</v>
      </c>
      <c r="I34" s="608">
        <f t="shared" si="0"/>
        <v>398856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8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12">
        <f aca="true" t="shared" si="8" ref="C36:H36">SUM(C34:C35)</f>
        <v>430283</v>
      </c>
      <c r="D36" s="612">
        <f t="shared" si="8"/>
        <v>-8627</v>
      </c>
      <c r="E36" s="612">
        <f t="shared" si="8"/>
        <v>0</v>
      </c>
      <c r="F36" s="612">
        <f t="shared" si="8"/>
        <v>0</v>
      </c>
      <c r="G36" s="612">
        <f t="shared" si="8"/>
        <v>24886</v>
      </c>
      <c r="H36" s="612">
        <f t="shared" si="8"/>
        <v>-47686</v>
      </c>
      <c r="I36" s="608">
        <f t="shared" si="0"/>
        <v>398856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09" customWidth="1"/>
    <col min="2" max="2" width="100.7109375" style="563" customWidth="1"/>
    <col min="3" max="3" width="16.7109375" style="109" customWidth="1"/>
    <col min="4" max="4" width="24.00390625" style="563" customWidth="1"/>
    <col min="5" max="8" width="12.7109375" style="563" customWidth="1"/>
    <col min="9" max="16384" width="9.140625" style="109" customWidth="1"/>
  </cols>
  <sheetData>
    <row r="1" spans="3:8" ht="18" customHeight="1">
      <c r="C1" s="563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7"/>
      <c r="E2" s="88"/>
      <c r="F2" s="88"/>
      <c r="H2" s="109"/>
    </row>
    <row r="3" spans="1:8" ht="18" customHeight="1">
      <c r="A3" s="661" t="str">
        <f>CONCATENATE("на ",UPPER(dfName))</f>
        <v>на EXPAT CZECH PX UCITS ETF</v>
      </c>
      <c r="B3" s="661"/>
      <c r="C3" s="661"/>
      <c r="D3" s="64"/>
      <c r="E3" s="88"/>
      <c r="F3" s="88"/>
      <c r="G3" s="564"/>
      <c r="H3" s="109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1"/>
      <c r="E4" s="88"/>
      <c r="F4" s="56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43649</v>
      </c>
      <c r="F5" s="109"/>
      <c r="G5" s="109"/>
      <c r="H5" s="109"/>
    </row>
    <row r="6" spans="2:8" ht="13.5" customHeight="1">
      <c r="B6" s="235"/>
      <c r="C6" s="489" t="s">
        <v>248</v>
      </c>
      <c r="D6" s="490" t="str">
        <f>authorName</f>
        <v>Татяна Лазарова</v>
      </c>
      <c r="E6" s="171"/>
      <c r="F6" s="109"/>
      <c r="G6" s="109"/>
      <c r="H6" s="109"/>
    </row>
    <row r="7" spans="2:8" ht="13.5" customHeight="1">
      <c r="B7" s="235"/>
      <c r="C7" s="489" t="s">
        <v>250</v>
      </c>
      <c r="D7" s="491" t="str">
        <f>udManager</f>
        <v>Никола Янков</v>
      </c>
      <c r="E7" s="566"/>
      <c r="F7" s="109"/>
      <c r="G7" s="109"/>
      <c r="H7" s="109"/>
    </row>
    <row r="9" spans="1:8" ht="40.5" customHeight="1">
      <c r="A9" s="567" t="s">
        <v>257</v>
      </c>
      <c r="B9" s="567" t="s">
        <v>41</v>
      </c>
      <c r="C9" s="567" t="s">
        <v>223</v>
      </c>
      <c r="D9" s="567" t="s">
        <v>1406</v>
      </c>
      <c r="E9" s="109"/>
      <c r="F9" s="109"/>
      <c r="G9" s="109"/>
      <c r="H9" s="109"/>
    </row>
    <row r="10" spans="1:4" s="158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8" customFormat="1" ht="15.75">
      <c r="A11" s="369">
        <v>1</v>
      </c>
      <c r="B11" s="558" t="s">
        <v>1427</v>
      </c>
      <c r="C11" s="568" t="s">
        <v>1395</v>
      </c>
      <c r="D11" s="586" t="s">
        <v>1085</v>
      </c>
    </row>
    <row r="12" spans="1:4" s="158" customFormat="1" ht="15.75">
      <c r="A12" s="369">
        <v>2</v>
      </c>
      <c r="B12" s="558" t="s">
        <v>1374</v>
      </c>
      <c r="C12" s="568" t="s">
        <v>1396</v>
      </c>
      <c r="D12" s="598">
        <v>200000</v>
      </c>
    </row>
    <row r="13" spans="1:4" s="158" customFormat="1" ht="15.75">
      <c r="A13" s="369">
        <v>3</v>
      </c>
      <c r="B13" s="559" t="s">
        <v>1373</v>
      </c>
      <c r="C13" s="568" t="s">
        <v>1397</v>
      </c>
      <c r="D13" s="598">
        <v>220000</v>
      </c>
    </row>
    <row r="14" spans="1:4" s="158" customFormat="1" ht="15.75">
      <c r="A14" s="369">
        <v>4</v>
      </c>
      <c r="B14" s="560" t="s">
        <v>1386</v>
      </c>
      <c r="C14" s="568" t="s">
        <v>1398</v>
      </c>
      <c r="D14" s="598">
        <v>180000</v>
      </c>
    </row>
    <row r="15" spans="1:4" s="158" customFormat="1" ht="15.75">
      <c r="A15" s="369">
        <v>5</v>
      </c>
      <c r="B15" s="560" t="s">
        <v>1388</v>
      </c>
      <c r="C15" s="568" t="s">
        <v>1399</v>
      </c>
      <c r="D15" s="599">
        <v>163648</v>
      </c>
    </row>
    <row r="16" spans="1:4" s="158" customFormat="1" ht="15.75">
      <c r="A16" s="369">
        <v>6</v>
      </c>
      <c r="B16" s="560" t="s">
        <v>1387</v>
      </c>
      <c r="C16" s="568" t="s">
        <v>1400</v>
      </c>
      <c r="D16" s="598">
        <v>160000</v>
      </c>
    </row>
    <row r="17" spans="1:4" s="158" customFormat="1" ht="15.75">
      <c r="A17" s="369">
        <v>7</v>
      </c>
      <c r="B17" s="560" t="s">
        <v>1389</v>
      </c>
      <c r="C17" s="568" t="s">
        <v>1401</v>
      </c>
      <c r="D17" s="599">
        <v>146121</v>
      </c>
    </row>
    <row r="18" spans="1:4" s="158" customFormat="1" ht="15.75">
      <c r="A18" s="369">
        <v>8</v>
      </c>
      <c r="B18" s="560" t="s">
        <v>1390</v>
      </c>
      <c r="C18" s="568" t="s">
        <v>1402</v>
      </c>
      <c r="D18" s="598">
        <v>0.8713</v>
      </c>
    </row>
    <row r="19" spans="1:4" s="158" customFormat="1" ht="15.75">
      <c r="A19" s="369">
        <v>9</v>
      </c>
      <c r="B19" s="560" t="s">
        <v>1391</v>
      </c>
      <c r="C19" s="568" t="s">
        <v>1403</v>
      </c>
      <c r="D19" s="598">
        <v>0.9271</v>
      </c>
    </row>
    <row r="20" spans="1:4" ht="15.75">
      <c r="A20" s="369">
        <v>10</v>
      </c>
      <c r="B20" s="569" t="s">
        <v>1392</v>
      </c>
      <c r="C20" s="568" t="s">
        <v>1404</v>
      </c>
      <c r="D20" s="587">
        <v>2022</v>
      </c>
    </row>
    <row r="21" spans="1:4" ht="15.75">
      <c r="A21" s="369">
        <v>11</v>
      </c>
      <c r="B21" s="569" t="s">
        <v>1393</v>
      </c>
      <c r="C21" s="568" t="s">
        <v>1405</v>
      </c>
      <c r="D21" s="587">
        <v>2293</v>
      </c>
    </row>
    <row r="22" spans="1:4" ht="15.75">
      <c r="A22" s="369">
        <v>12</v>
      </c>
      <c r="B22" s="569" t="s">
        <v>1394</v>
      </c>
      <c r="C22" s="568" t="s">
        <v>1407</v>
      </c>
      <c r="D22" s="587">
        <v>0</v>
      </c>
    </row>
    <row r="23" spans="1:4" ht="15.75">
      <c r="A23" s="369">
        <v>13</v>
      </c>
      <c r="B23" s="569" t="s">
        <v>1443</v>
      </c>
      <c r="C23" s="568" t="s">
        <v>1447</v>
      </c>
      <c r="D23" s="597">
        <v>0.06673570360142689</v>
      </c>
    </row>
    <row r="24" spans="1:4" ht="15.75">
      <c r="A24" s="369">
        <v>14</v>
      </c>
      <c r="B24" s="569" t="s">
        <v>1444</v>
      </c>
      <c r="C24" s="568" t="s">
        <v>1448</v>
      </c>
      <c r="D24" s="597">
        <v>-0.06012081226309196</v>
      </c>
    </row>
    <row r="25" spans="1:4" ht="15.75">
      <c r="A25" s="369">
        <v>15</v>
      </c>
      <c r="B25" s="569" t="s">
        <v>1445</v>
      </c>
      <c r="C25" s="568" t="s">
        <v>1449</v>
      </c>
      <c r="D25" s="597">
        <v>-0.010671219720414071</v>
      </c>
    </row>
    <row r="26" spans="1:4" ht="15.75">
      <c r="A26" s="369">
        <v>16</v>
      </c>
      <c r="B26" s="569" t="s">
        <v>1446</v>
      </c>
      <c r="C26" s="568" t="s">
        <v>1450</v>
      </c>
      <c r="D26" s="597">
        <v>0.1118</v>
      </c>
    </row>
    <row r="29" ht="15.75">
      <c r="B29" s="61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EXPAT CZECH PX UCITS ETF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01.01.2019 - 30.06.2019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43649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9" t="s">
        <v>248</v>
      </c>
      <c r="P6" s="490" t="str">
        <f>authorName</f>
        <v>Татяна Лазарова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9" t="s">
        <v>250</v>
      </c>
      <c r="P7" s="491" t="str">
        <f>udManager</f>
        <v>Никола Янков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4" t="s">
        <v>5</v>
      </c>
      <c r="B11" s="535" t="s">
        <v>162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152</v>
      </c>
      <c r="B12" s="372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2" t="s">
        <v>881</v>
      </c>
      <c r="C13" s="228"/>
      <c r="D13" s="228"/>
      <c r="E13" s="228"/>
      <c r="F13" s="613">
        <f aca="true" t="shared" si="0" ref="F13:F18">C13+D13-E13</f>
        <v>0</v>
      </c>
      <c r="G13" s="229"/>
      <c r="H13" s="229"/>
      <c r="I13" s="613">
        <f aca="true" t="shared" si="1" ref="I13:I18">F13+G13-H13</f>
        <v>0</v>
      </c>
      <c r="J13" s="229"/>
      <c r="K13" s="229"/>
      <c r="L13" s="229"/>
      <c r="M13" s="613">
        <f aca="true" t="shared" si="2" ref="M13:M18">J13+K13-L13</f>
        <v>0</v>
      </c>
      <c r="N13" s="229"/>
      <c r="O13" s="229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3" t="s">
        <v>882</v>
      </c>
      <c r="C14" s="228"/>
      <c r="D14" s="228"/>
      <c r="E14" s="228"/>
      <c r="F14" s="613">
        <f t="shared" si="0"/>
        <v>0</v>
      </c>
      <c r="G14" s="229"/>
      <c r="H14" s="229"/>
      <c r="I14" s="613">
        <f t="shared" si="1"/>
        <v>0</v>
      </c>
      <c r="J14" s="229"/>
      <c r="K14" s="229"/>
      <c r="L14" s="229"/>
      <c r="M14" s="613">
        <f t="shared" si="2"/>
        <v>0</v>
      </c>
      <c r="N14" s="229"/>
      <c r="O14" s="229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2" t="s">
        <v>883</v>
      </c>
      <c r="C15" s="228"/>
      <c r="D15" s="228"/>
      <c r="E15" s="228"/>
      <c r="F15" s="613">
        <f t="shared" si="0"/>
        <v>0</v>
      </c>
      <c r="G15" s="229"/>
      <c r="H15" s="229"/>
      <c r="I15" s="613">
        <f t="shared" si="1"/>
        <v>0</v>
      </c>
      <c r="J15" s="229"/>
      <c r="K15" s="229"/>
      <c r="L15" s="229"/>
      <c r="M15" s="613">
        <f t="shared" si="2"/>
        <v>0</v>
      </c>
      <c r="N15" s="229"/>
      <c r="O15" s="229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2" t="s">
        <v>884</v>
      </c>
      <c r="C16" s="228"/>
      <c r="D16" s="228"/>
      <c r="E16" s="228"/>
      <c r="F16" s="613">
        <f t="shared" si="0"/>
        <v>0</v>
      </c>
      <c r="G16" s="229"/>
      <c r="H16" s="229"/>
      <c r="I16" s="613">
        <f t="shared" si="1"/>
        <v>0</v>
      </c>
      <c r="J16" s="229"/>
      <c r="K16" s="229"/>
      <c r="L16" s="229"/>
      <c r="M16" s="613">
        <f t="shared" si="2"/>
        <v>0</v>
      </c>
      <c r="N16" s="229"/>
      <c r="O16" s="229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2" t="s">
        <v>885</v>
      </c>
      <c r="C17" s="228"/>
      <c r="D17" s="228"/>
      <c r="E17" s="228"/>
      <c r="F17" s="613">
        <f t="shared" si="0"/>
        <v>0</v>
      </c>
      <c r="G17" s="229"/>
      <c r="H17" s="229"/>
      <c r="I17" s="613">
        <f t="shared" si="1"/>
        <v>0</v>
      </c>
      <c r="J17" s="229"/>
      <c r="K17" s="229"/>
      <c r="L17" s="229"/>
      <c r="M17" s="613">
        <f t="shared" si="2"/>
        <v>0</v>
      </c>
      <c r="N17" s="229"/>
      <c r="O17" s="229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4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6" sqref="D36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EXPAT CZECH PX UCITS ETF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30.06.2019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7">
        <f>ReportedCompletionDate</f>
        <v>43649</v>
      </c>
      <c r="F5" s="538"/>
    </row>
    <row r="6" spans="1:5" ht="15.75">
      <c r="A6" s="150"/>
      <c r="B6" s="150"/>
      <c r="D6" s="489" t="s">
        <v>248</v>
      </c>
      <c r="E6" s="490" t="str">
        <f>authorName</f>
        <v>Татяна Лазарова</v>
      </c>
    </row>
    <row r="7" spans="3:6" ht="15.75">
      <c r="C7" s="141"/>
      <c r="D7" s="489" t="s">
        <v>250</v>
      </c>
      <c r="E7" s="491" t="str">
        <f>udManager</f>
        <v>Никола Янков</v>
      </c>
      <c r="F7" s="53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9" t="s">
        <v>5</v>
      </c>
      <c r="B11" s="378" t="s">
        <v>162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5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5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5" t="s">
        <v>889</v>
      </c>
      <c r="C15" s="282">
        <f>SUM(D15:F15)</f>
        <v>1691</v>
      </c>
      <c r="D15" s="239">
        <v>1691</v>
      </c>
      <c r="E15" s="239"/>
      <c r="F15" s="285"/>
    </row>
    <row r="16" spans="1:6" ht="15.75">
      <c r="A16" s="154" t="s">
        <v>157</v>
      </c>
      <c r="B16" s="375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5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5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5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5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5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5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5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5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5" t="s">
        <v>898</v>
      </c>
      <c r="C25" s="282">
        <f>C13+C14+C15+C16+C20+C24</f>
        <v>1691</v>
      </c>
      <c r="D25" s="282">
        <f>D13+D14+D15+D16+D20+D24</f>
        <v>1691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6" t="s">
        <v>65</v>
      </c>
      <c r="D26" s="546" t="s">
        <v>65</v>
      </c>
      <c r="E26" s="546" t="s">
        <v>65</v>
      </c>
      <c r="F26" s="547"/>
    </row>
    <row r="27" spans="1:6" ht="15.75">
      <c r="A27" s="151" t="s">
        <v>89</v>
      </c>
      <c r="B27" s="143"/>
      <c r="C27" s="548"/>
      <c r="D27" s="548"/>
      <c r="E27" s="548"/>
      <c r="F27" s="548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49" t="s">
        <v>254</v>
      </c>
      <c r="E29" s="549" t="s">
        <v>915</v>
      </c>
      <c r="F29" s="549" t="s">
        <v>74</v>
      </c>
    </row>
    <row r="30" spans="1:6" ht="15.75">
      <c r="A30" s="290" t="s">
        <v>5</v>
      </c>
      <c r="B30" s="377" t="s">
        <v>162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6" t="s">
        <v>86</v>
      </c>
      <c r="B31" s="73"/>
      <c r="C31" s="548"/>
      <c r="D31" s="551" t="s">
        <v>65</v>
      </c>
      <c r="E31" s="551" t="s">
        <v>65</v>
      </c>
      <c r="F31" s="551" t="s">
        <v>65</v>
      </c>
    </row>
    <row r="32" spans="1:6" ht="15.75">
      <c r="A32" s="139" t="s">
        <v>87</v>
      </c>
      <c r="B32" s="375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5" t="s">
        <v>900</v>
      </c>
      <c r="C33" s="282">
        <f>SUM(C34:C36)</f>
        <v>612</v>
      </c>
      <c r="D33" s="282">
        <f>SUM(D34:D36)</f>
        <v>612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5" t="s">
        <v>901</v>
      </c>
      <c r="C34" s="282">
        <f>SUM(D34:F34)</f>
        <v>283</v>
      </c>
      <c r="D34" s="239">
        <v>283</v>
      </c>
      <c r="E34" s="239"/>
      <c r="F34" s="285"/>
    </row>
    <row r="35" spans="1:6" ht="15.75">
      <c r="A35" s="156" t="s">
        <v>98</v>
      </c>
      <c r="B35" s="375" t="s">
        <v>902</v>
      </c>
      <c r="C35" s="282">
        <f aca="true" t="shared" si="0" ref="C35:C45">SUM(D35:F35)</f>
        <v>329</v>
      </c>
      <c r="D35" s="239">
        <v>329</v>
      </c>
      <c r="E35" s="239"/>
      <c r="F35" s="285"/>
    </row>
    <row r="36" spans="1:6" ht="15.75">
      <c r="A36" s="156" t="s">
        <v>118</v>
      </c>
      <c r="B36" s="375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5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5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5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5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5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5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5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5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5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5" t="s">
        <v>910</v>
      </c>
      <c r="C46" s="282">
        <f>SUM(C32+C33+C37+C38+C39+C40+C41+C42+C43+C44)</f>
        <v>612</v>
      </c>
      <c r="D46" s="282">
        <f>SUM(D32+D33+D37+D38+D39+D40+D41+D42+D43+D44)</f>
        <v>612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77" t="s">
        <v>912</v>
      </c>
      <c r="B49" s="677"/>
      <c r="C49" s="677"/>
      <c r="D49" s="677"/>
      <c r="E49" s="677"/>
      <c r="F49" s="677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0"/>
      <c r="D67" s="670"/>
      <c r="E67" s="670"/>
      <c r="F67" s="670"/>
      <c r="G67" s="144"/>
    </row>
    <row r="68" spans="1:7" ht="26.25" customHeight="1">
      <c r="A68" s="668"/>
      <c r="B68" s="668"/>
      <c r="C68" s="669"/>
      <c r="D68" s="669"/>
      <c r="E68" s="669"/>
      <c r="F68" s="669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1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EXPAT CZECH PX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43649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Татяна Лазарова</v>
      </c>
      <c r="X5" s="64"/>
      <c r="AA5" s="63"/>
    </row>
    <row r="6" spans="4:27" s="59" customFormat="1" ht="15.75">
      <c r="D6" s="67"/>
      <c r="E6" s="54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Никола Янков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1"/>
      <c r="Z8" s="71"/>
      <c r="AA8" s="71"/>
    </row>
    <row r="9" spans="4:24" ht="104.25" customHeight="1">
      <c r="D9" s="695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9"/>
      <c r="E11" s="619" t="s">
        <v>1473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59" t="str">
        <f>IF(ISBLANK(E12),"",dfName)</f>
        <v>Expat Czech PX UCITS ETF</v>
      </c>
      <c r="B12" s="59" t="str">
        <f>IF(ISBLANK(E12),"",dfRG)</f>
        <v>05-1633</v>
      </c>
      <c r="C12" s="59">
        <f>IF(ISBLANK(E12),"",EndDate)</f>
        <v>43646</v>
      </c>
      <c r="D12" s="53">
        <v>1</v>
      </c>
      <c r="E12" s="53" t="s">
        <v>1513</v>
      </c>
      <c r="F12" s="53" t="s">
        <v>1514</v>
      </c>
      <c r="G12" s="54" t="s">
        <v>263</v>
      </c>
      <c r="H12" s="54" t="s">
        <v>381</v>
      </c>
      <c r="I12" s="645" t="s">
        <v>776</v>
      </c>
      <c r="J12" s="54" t="s">
        <v>1495</v>
      </c>
      <c r="K12" s="54" t="s">
        <v>1515</v>
      </c>
      <c r="L12" s="54" t="s">
        <v>1497</v>
      </c>
      <c r="M12" s="54" t="s">
        <v>1497</v>
      </c>
      <c r="N12" s="296">
        <v>2002</v>
      </c>
      <c r="O12" s="646" t="s">
        <v>1069</v>
      </c>
      <c r="P12" s="296">
        <v>540</v>
      </c>
      <c r="Q12" s="296">
        <v>0</v>
      </c>
      <c r="R12" s="643">
        <v>0.076859</v>
      </c>
      <c r="S12" s="641" t="s">
        <v>1497</v>
      </c>
      <c r="T12" s="303">
        <v>83090.73</v>
      </c>
      <c r="U12" s="303">
        <v>83091</v>
      </c>
      <c r="V12" s="644">
        <f>U12/'1-SB'!C$47</f>
        <v>0.208004145513533</v>
      </c>
      <c r="W12" s="647">
        <v>3.7212604264461476E-06</v>
      </c>
      <c r="X12" s="642" t="s">
        <v>763</v>
      </c>
    </row>
    <row r="13" spans="1:24" ht="15.75">
      <c r="A13" s="59" t="str">
        <f>IF(ISBLANK(E13),"",dfName)</f>
        <v>Expat Czech PX UCITS ETF</v>
      </c>
      <c r="B13" s="59" t="str">
        <f>IF(ISBLANK(E13),"",dfRG)</f>
        <v>05-1633</v>
      </c>
      <c r="C13" s="59">
        <f>IF(ISBLANK(E13),"",EndDate)</f>
        <v>43646</v>
      </c>
      <c r="D13" s="55">
        <v>2</v>
      </c>
      <c r="E13" s="55" t="s">
        <v>1516</v>
      </c>
      <c r="F13" s="55" t="s">
        <v>1517</v>
      </c>
      <c r="G13" s="56" t="s">
        <v>263</v>
      </c>
      <c r="H13" s="56" t="s">
        <v>300</v>
      </c>
      <c r="I13" s="56" t="s">
        <v>776</v>
      </c>
      <c r="J13" s="56" t="s">
        <v>1495</v>
      </c>
      <c r="K13" s="56" t="s">
        <v>1518</v>
      </c>
      <c r="L13" s="56" t="s">
        <v>1497</v>
      </c>
      <c r="M13" s="56" t="s">
        <v>1497</v>
      </c>
      <c r="N13" s="297">
        <v>1222</v>
      </c>
      <c r="O13" s="57" t="s">
        <v>1069</v>
      </c>
      <c r="P13" s="297">
        <v>824.2</v>
      </c>
      <c r="Q13" s="297">
        <v>0</v>
      </c>
      <c r="R13" s="291">
        <v>0.076859</v>
      </c>
      <c r="S13" s="46" t="s">
        <v>1497</v>
      </c>
      <c r="T13" s="304">
        <v>77410.26</v>
      </c>
      <c r="U13" s="304">
        <v>77410</v>
      </c>
      <c r="V13" s="305">
        <f>U13/'1-SB'!C$47</f>
        <v>0.19378273103227292</v>
      </c>
      <c r="W13" s="592">
        <v>2.8431828757561658E-06</v>
      </c>
      <c r="X13" s="58" t="s">
        <v>763</v>
      </c>
    </row>
    <row r="14" spans="1:24" ht="15.75">
      <c r="A14" s="59" t="str">
        <f aca="true" t="shared" si="0" ref="A14:A77">IF(ISBLANK(E14),"",dfName)</f>
        <v>Expat Czech PX UCITS ETF</v>
      </c>
      <c r="B14" s="59" t="str">
        <f aca="true" t="shared" si="1" ref="B14:B77">IF(ISBLANK(E14),"",dfRG)</f>
        <v>05-1633</v>
      </c>
      <c r="C14" s="59">
        <f aca="true" t="shared" si="2" ref="C14:C77">IF(ISBLANK(E14),"",EndDate)</f>
        <v>43646</v>
      </c>
      <c r="D14" s="55">
        <v>3</v>
      </c>
      <c r="E14" s="55" t="s">
        <v>1522</v>
      </c>
      <c r="F14" s="55" t="s">
        <v>1523</v>
      </c>
      <c r="G14" s="56" t="s">
        <v>263</v>
      </c>
      <c r="H14" s="56" t="s">
        <v>381</v>
      </c>
      <c r="I14" s="56" t="s">
        <v>776</v>
      </c>
      <c r="J14" s="56" t="s">
        <v>1495</v>
      </c>
      <c r="K14" s="56" t="s">
        <v>1524</v>
      </c>
      <c r="L14" s="56" t="s">
        <v>1497</v>
      </c>
      <c r="M14" s="56" t="s">
        <v>1497</v>
      </c>
      <c r="N14" s="297">
        <v>1237</v>
      </c>
      <c r="O14" s="57" t="s">
        <v>1069</v>
      </c>
      <c r="P14" s="297">
        <v>891</v>
      </c>
      <c r="Q14" s="297">
        <v>0</v>
      </c>
      <c r="R14" s="291">
        <v>0.076859</v>
      </c>
      <c r="S14" s="46" t="s">
        <v>1497</v>
      </c>
      <c r="T14" s="304">
        <v>84711.45</v>
      </c>
      <c r="U14" s="304">
        <v>84711</v>
      </c>
      <c r="V14" s="305">
        <f>U14/'1-SB'!C$47</f>
        <v>0.21205953918711887</v>
      </c>
      <c r="W14" s="592">
        <v>6.508838813684411E-06</v>
      </c>
      <c r="X14" s="58" t="s">
        <v>763</v>
      </c>
    </row>
    <row r="15" spans="1:24" ht="15.75">
      <c r="A15" s="59" t="str">
        <f t="shared" si="0"/>
        <v>Expat Czech PX UCITS ETF</v>
      </c>
      <c r="B15" s="59" t="str">
        <f t="shared" si="1"/>
        <v>05-1633</v>
      </c>
      <c r="C15" s="59">
        <f t="shared" si="2"/>
        <v>43646</v>
      </c>
      <c r="D15" s="55">
        <v>4</v>
      </c>
      <c r="E15" s="55" t="s">
        <v>1519</v>
      </c>
      <c r="F15" s="55" t="s">
        <v>1520</v>
      </c>
      <c r="G15" s="56" t="s">
        <v>263</v>
      </c>
      <c r="H15" s="56" t="s">
        <v>300</v>
      </c>
      <c r="I15" s="56" t="s">
        <v>776</v>
      </c>
      <c r="J15" s="56" t="s">
        <v>1495</v>
      </c>
      <c r="K15" s="56" t="s">
        <v>1521</v>
      </c>
      <c r="L15" s="56" t="s">
        <v>1497</v>
      </c>
      <c r="M15" s="56" t="s">
        <v>1497</v>
      </c>
      <c r="N15" s="297">
        <v>670</v>
      </c>
      <c r="O15" s="57" t="s">
        <v>1069</v>
      </c>
      <c r="P15" s="297">
        <v>570</v>
      </c>
      <c r="Q15" s="297">
        <v>0</v>
      </c>
      <c r="R15" s="291">
        <v>0.076859</v>
      </c>
      <c r="S15" s="46" t="s">
        <v>1497</v>
      </c>
      <c r="T15" s="304">
        <v>29352.45</v>
      </c>
      <c r="U15" s="304">
        <v>29352</v>
      </c>
      <c r="V15" s="305">
        <f>U15/'1-SB'!C$47</f>
        <v>0.07347772537474842</v>
      </c>
      <c r="W15" s="592">
        <v>5.234375E-06</v>
      </c>
      <c r="X15" s="58" t="s">
        <v>763</v>
      </c>
    </row>
    <row r="16" spans="1:24" ht="15.75">
      <c r="A16" s="59" t="str">
        <f t="shared" si="0"/>
        <v>Expat Czech PX UCITS ETF</v>
      </c>
      <c r="B16" s="59" t="str">
        <f t="shared" si="1"/>
        <v>05-1633</v>
      </c>
      <c r="C16" s="59">
        <f t="shared" si="2"/>
        <v>43646</v>
      </c>
      <c r="D16" s="55">
        <v>5</v>
      </c>
      <c r="E16" s="55" t="s">
        <v>1510</v>
      </c>
      <c r="F16" s="55" t="s">
        <v>1511</v>
      </c>
      <c r="G16" s="56" t="s">
        <v>263</v>
      </c>
      <c r="H16" s="56" t="s">
        <v>381</v>
      </c>
      <c r="I16" s="56" t="s">
        <v>776</v>
      </c>
      <c r="J16" s="56" t="s">
        <v>1495</v>
      </c>
      <c r="K16" s="56" t="s">
        <v>1512</v>
      </c>
      <c r="L16" s="56" t="s">
        <v>1497</v>
      </c>
      <c r="M16" s="56" t="s">
        <v>1497</v>
      </c>
      <c r="N16" s="297">
        <v>6120</v>
      </c>
      <c r="O16" s="57" t="s">
        <v>1069</v>
      </c>
      <c r="P16" s="297">
        <v>76.6</v>
      </c>
      <c r="Q16" s="297">
        <v>0</v>
      </c>
      <c r="R16" s="291">
        <v>0.076859</v>
      </c>
      <c r="S16" s="46" t="s">
        <v>1497</v>
      </c>
      <c r="T16" s="304">
        <v>36030.88</v>
      </c>
      <c r="U16" s="304">
        <v>36031</v>
      </c>
      <c r="V16" s="305">
        <f>U16/'1-SB'!C$47</f>
        <v>0.09019746262529164</v>
      </c>
      <c r="W16" s="592">
        <v>1.197651663405088E-05</v>
      </c>
      <c r="X16" s="58" t="s">
        <v>763</v>
      </c>
    </row>
    <row r="17" spans="1:24" ht="15.75">
      <c r="A17" s="59" t="str">
        <f t="shared" si="0"/>
        <v>Expat Czech PX UCITS ETF</v>
      </c>
      <c r="B17" s="59" t="str">
        <f t="shared" si="1"/>
        <v>05-1633</v>
      </c>
      <c r="C17" s="59">
        <f t="shared" si="2"/>
        <v>43646</v>
      </c>
      <c r="D17" s="55">
        <v>6</v>
      </c>
      <c r="E17" s="55" t="s">
        <v>1493</v>
      </c>
      <c r="F17" s="55" t="s">
        <v>1494</v>
      </c>
      <c r="G17" s="56" t="s">
        <v>263</v>
      </c>
      <c r="H17" s="56" t="s">
        <v>326</v>
      </c>
      <c r="I17" s="56" t="s">
        <v>776</v>
      </c>
      <c r="J17" s="56" t="s">
        <v>1495</v>
      </c>
      <c r="K17" s="56" t="s">
        <v>1496</v>
      </c>
      <c r="L17" s="56" t="s">
        <v>1497</v>
      </c>
      <c r="M17" s="56" t="s">
        <v>1497</v>
      </c>
      <c r="N17" s="297">
        <v>870</v>
      </c>
      <c r="O17" s="57" t="s">
        <v>1069</v>
      </c>
      <c r="P17" s="297">
        <v>95.5</v>
      </c>
      <c r="Q17" s="297">
        <v>0</v>
      </c>
      <c r="R17" s="291">
        <v>0.076859</v>
      </c>
      <c r="S17" s="46" t="s">
        <v>1497</v>
      </c>
      <c r="T17" s="304">
        <v>6385.83</v>
      </c>
      <c r="U17" s="304">
        <v>6386</v>
      </c>
      <c r="V17" s="305">
        <f>U17/'1-SB'!C$47</f>
        <v>0.01598626172809837</v>
      </c>
      <c r="W17" s="592">
        <v>6.001497435694662E-06</v>
      </c>
      <c r="X17" s="58" t="s">
        <v>763</v>
      </c>
    </row>
    <row r="18" spans="1:24" ht="15.75">
      <c r="A18" s="59" t="str">
        <f t="shared" si="0"/>
        <v>Expat Czech PX UCITS ETF</v>
      </c>
      <c r="B18" s="59" t="str">
        <f t="shared" si="1"/>
        <v>05-1633</v>
      </c>
      <c r="C18" s="59">
        <f t="shared" si="2"/>
        <v>43646</v>
      </c>
      <c r="D18" s="55">
        <v>7</v>
      </c>
      <c r="E18" s="55" t="s">
        <v>1498</v>
      </c>
      <c r="F18" s="55" t="s">
        <v>1499</v>
      </c>
      <c r="G18" s="56" t="s">
        <v>263</v>
      </c>
      <c r="H18" s="56" t="s">
        <v>381</v>
      </c>
      <c r="I18" s="56" t="s">
        <v>776</v>
      </c>
      <c r="J18" s="56" t="s">
        <v>1495</v>
      </c>
      <c r="K18" s="56" t="s">
        <v>1500</v>
      </c>
      <c r="L18" s="56" t="s">
        <v>1497</v>
      </c>
      <c r="M18" s="56" t="s">
        <v>1497</v>
      </c>
      <c r="N18" s="297">
        <v>720</v>
      </c>
      <c r="O18" s="57" t="s">
        <v>1069</v>
      </c>
      <c r="P18" s="297">
        <v>221.5</v>
      </c>
      <c r="Q18" s="297">
        <v>0</v>
      </c>
      <c r="R18" s="291">
        <v>0.076859</v>
      </c>
      <c r="S18" s="46" t="s">
        <v>1497</v>
      </c>
      <c r="T18" s="304">
        <v>12257.47</v>
      </c>
      <c r="U18" s="304">
        <v>12257</v>
      </c>
      <c r="V18" s="305">
        <f>U18/'1-SB'!C$47</f>
        <v>0.03068330880070494</v>
      </c>
      <c r="W18" s="592">
        <v>2.3209330297772132E-06</v>
      </c>
      <c r="X18" s="58" t="s">
        <v>763</v>
      </c>
    </row>
    <row r="19" spans="1:24" ht="15.75">
      <c r="A19" s="59" t="str">
        <f t="shared" si="0"/>
        <v>Expat Czech PX UCITS ETF</v>
      </c>
      <c r="B19" s="59" t="str">
        <f t="shared" si="1"/>
        <v>05-1633</v>
      </c>
      <c r="C19" s="59">
        <f t="shared" si="2"/>
        <v>43646</v>
      </c>
      <c r="D19" s="55">
        <v>8</v>
      </c>
      <c r="E19" s="55" t="s">
        <v>1501</v>
      </c>
      <c r="F19" s="55" t="s">
        <v>1502</v>
      </c>
      <c r="G19" s="56" t="s">
        <v>263</v>
      </c>
      <c r="H19" s="56" t="s">
        <v>381</v>
      </c>
      <c r="I19" s="56" t="s">
        <v>776</v>
      </c>
      <c r="J19" s="56" t="s">
        <v>1495</v>
      </c>
      <c r="K19" s="56" t="s">
        <v>1503</v>
      </c>
      <c r="L19" s="56" t="s">
        <v>1497</v>
      </c>
      <c r="M19" s="56" t="s">
        <v>1497</v>
      </c>
      <c r="N19" s="297">
        <v>6</v>
      </c>
      <c r="O19" s="57" t="s">
        <v>1069</v>
      </c>
      <c r="P19" s="297">
        <v>13600</v>
      </c>
      <c r="Q19" s="297">
        <v>0</v>
      </c>
      <c r="R19" s="291">
        <v>0.076859</v>
      </c>
      <c r="S19" s="46" t="s">
        <v>1497</v>
      </c>
      <c r="T19" s="304">
        <v>6271.69</v>
      </c>
      <c r="U19" s="304">
        <v>6272</v>
      </c>
      <c r="V19" s="305">
        <f>U19/'1-SB'!C$47</f>
        <v>0.015700882173290475</v>
      </c>
      <c r="W19" s="592">
        <v>3.1352909393227146E-06</v>
      </c>
      <c r="X19" s="58" t="s">
        <v>763</v>
      </c>
    </row>
    <row r="20" spans="1:24" ht="15.75">
      <c r="A20" s="59" t="str">
        <f t="shared" si="0"/>
        <v>Expat Czech PX UCITS ETF</v>
      </c>
      <c r="B20" s="59" t="str">
        <f t="shared" si="1"/>
        <v>05-1633</v>
      </c>
      <c r="C20" s="59">
        <f t="shared" si="2"/>
        <v>43646</v>
      </c>
      <c r="D20" s="55">
        <v>9</v>
      </c>
      <c r="E20" s="55" t="s">
        <v>1504</v>
      </c>
      <c r="F20" s="55" t="s">
        <v>1505</v>
      </c>
      <c r="G20" s="56" t="s">
        <v>263</v>
      </c>
      <c r="H20" s="56" t="s">
        <v>423</v>
      </c>
      <c r="I20" s="56" t="s">
        <v>776</v>
      </c>
      <c r="J20" s="56" t="s">
        <v>1495</v>
      </c>
      <c r="K20" s="56" t="s">
        <v>1506</v>
      </c>
      <c r="L20" s="56" t="s">
        <v>1497</v>
      </c>
      <c r="M20" s="56" t="s">
        <v>1497</v>
      </c>
      <c r="N20" s="297">
        <v>1380</v>
      </c>
      <c r="O20" s="57" t="s">
        <v>1069</v>
      </c>
      <c r="P20" s="297">
        <v>63.6</v>
      </c>
      <c r="Q20" s="297">
        <v>0</v>
      </c>
      <c r="R20" s="291">
        <v>0.076859</v>
      </c>
      <c r="S20" s="46" t="s">
        <v>1497</v>
      </c>
      <c r="T20" s="304">
        <v>6745.76</v>
      </c>
      <c r="U20" s="304">
        <v>6746</v>
      </c>
      <c r="V20" s="305">
        <f>U20/'1-SB'!C$47</f>
        <v>0.016887460322228563</v>
      </c>
      <c r="W20" s="592">
        <v>6.9E-06</v>
      </c>
      <c r="X20" s="58" t="s">
        <v>763</v>
      </c>
    </row>
    <row r="21" spans="1:24" ht="15.75">
      <c r="A21" s="59" t="str">
        <f t="shared" si="0"/>
        <v>Expat Czech PX UCITS ETF</v>
      </c>
      <c r="B21" s="59" t="str">
        <f t="shared" si="1"/>
        <v>05-1633</v>
      </c>
      <c r="C21" s="59">
        <f t="shared" si="2"/>
        <v>43646</v>
      </c>
      <c r="D21" s="55">
        <v>10</v>
      </c>
      <c r="E21" s="55" t="s">
        <v>1507</v>
      </c>
      <c r="F21" s="55" t="s">
        <v>1508</v>
      </c>
      <c r="G21" s="56" t="s">
        <v>263</v>
      </c>
      <c r="H21" s="56" t="s">
        <v>423</v>
      </c>
      <c r="I21" s="56" t="s">
        <v>776</v>
      </c>
      <c r="J21" s="56" t="s">
        <v>1495</v>
      </c>
      <c r="K21" s="56" t="s">
        <v>1509</v>
      </c>
      <c r="L21" s="56" t="s">
        <v>1497</v>
      </c>
      <c r="M21" s="56" t="s">
        <v>1497</v>
      </c>
      <c r="N21" s="297">
        <v>6330</v>
      </c>
      <c r="O21" s="57" t="s">
        <v>1069</v>
      </c>
      <c r="P21" s="297">
        <v>86.5</v>
      </c>
      <c r="Q21" s="297">
        <v>0</v>
      </c>
      <c r="R21" s="291">
        <v>0.076859</v>
      </c>
      <c r="S21" s="46" t="s">
        <v>1497</v>
      </c>
      <c r="T21" s="304">
        <v>42083.76</v>
      </c>
      <c r="U21" s="304">
        <v>42084</v>
      </c>
      <c r="V21" s="305">
        <f>U21/'1-SB'!C$47</f>
        <v>0.10535011565381958</v>
      </c>
      <c r="W21" s="592">
        <v>6.644698328255309E-06</v>
      </c>
      <c r="X21" s="58" t="s">
        <v>763</v>
      </c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304"/>
      <c r="U22" s="304"/>
      <c r="V22" s="305"/>
      <c r="W22" s="59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304"/>
      <c r="U23" s="304"/>
      <c r="V23" s="305"/>
      <c r="W23" s="59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304"/>
      <c r="U24" s="304"/>
      <c r="V24" s="305"/>
      <c r="W24" s="59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304"/>
      <c r="U25" s="304"/>
      <c r="V25" s="305"/>
      <c r="W25" s="59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304"/>
      <c r="U26" s="304"/>
      <c r="V26" s="305"/>
      <c r="W26" s="59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304"/>
      <c r="U27" s="304"/>
      <c r="V27" s="305"/>
      <c r="W27" s="59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304"/>
      <c r="U44" s="304"/>
      <c r="V44" s="305"/>
      <c r="W44" s="59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304"/>
      <c r="U45" s="304"/>
      <c r="V45" s="305"/>
      <c r="W45" s="59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304"/>
      <c r="U46" s="304"/>
      <c r="V46" s="305"/>
      <c r="W46" s="59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304"/>
      <c r="U47" s="304"/>
      <c r="V47" s="305"/>
      <c r="W47" s="59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8"/>
    </row>
    <row r="212" spans="4:24" ht="15.75">
      <c r="D212" s="620"/>
      <c r="E212" s="620" t="s">
        <v>1474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1476</v>
      </c>
      <c r="U212" s="621">
        <f>SUM(U12:U211)</f>
        <v>384340</v>
      </c>
      <c r="V212" s="633">
        <f>U212/U264</f>
        <v>1</v>
      </c>
      <c r="W212" s="639"/>
      <c r="X212" s="640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8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1477</v>
      </c>
      <c r="U263" s="631">
        <f>SUM(U213:U262)</f>
        <v>0</v>
      </c>
      <c r="V263" s="632">
        <f>U263/U264</f>
        <v>0</v>
      </c>
      <c r="W263" s="629"/>
      <c r="X263" s="630"/>
    </row>
    <row r="264" spans="20:22" ht="15.75">
      <c r="T264" s="152" t="s">
        <v>1475</v>
      </c>
      <c r="U264" s="589">
        <f>U212+U263</f>
        <v>384340</v>
      </c>
      <c r="V264" s="632"/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2019-07-08T07:27:15Z</cp:lastPrinted>
  <dcterms:created xsi:type="dcterms:W3CDTF">2004-03-04T10:58:58Z</dcterms:created>
  <dcterms:modified xsi:type="dcterms:W3CDTF">2019-07-30T13:26:12Z</dcterms:modified>
  <cp:category/>
  <cp:version/>
  <cp:contentType/>
  <cp:contentStatus/>
</cp:coreProperties>
</file>