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<sst xmlns="http://schemas.openxmlformats.org/spreadsheetml/2006/main" count="1963" uniqueCount="1353">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</sst>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8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44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8" fillId="34" borderId="8" applyNumberFormat="0" applyAlignment="0" applyProtection="0"/>
    <xf numFmtId="0" fontId="58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386" applyFont="1" applyBorder="1" applyAlignment="1">
      <alignment horizontal="centerContinuous" vertical="center" wrapText="1"/>
      <protection/>
    </xf>
    <xf numFmtId="0" fontId="14" fillId="0" borderId="11" xfId="386" applyFont="1" applyBorder="1" applyAlignment="1">
      <alignment horizontal="centerContinuous" vertical="center" wrapText="1"/>
      <protection/>
    </xf>
    <xf numFmtId="0" fontId="16" fillId="0" borderId="12" xfId="386" applyFont="1" applyBorder="1" applyAlignment="1">
      <alignment horizontal="centerContinuous" vertical="center" wrapText="1"/>
      <protection/>
    </xf>
    <xf numFmtId="0" fontId="14" fillId="0" borderId="13" xfId="386" applyFont="1" applyBorder="1" applyAlignment="1">
      <alignment horizontal="centerContinuous" vertical="center" wrapText="1"/>
      <protection/>
    </xf>
    <xf numFmtId="0" fontId="16" fillId="0" borderId="12" xfId="386" applyFont="1" applyBorder="1" applyAlignment="1">
      <alignment horizontal="centerContinuous" vertical="center"/>
      <protection/>
    </xf>
    <xf numFmtId="0" fontId="16" fillId="0" borderId="13" xfId="386" applyFont="1" applyBorder="1" applyAlignment="1">
      <alignment horizontal="centerContinuous" vertical="center"/>
      <protection/>
    </xf>
    <xf numFmtId="0" fontId="14" fillId="0" borderId="14" xfId="386" applyFont="1" applyBorder="1" applyAlignment="1">
      <alignment horizontal="right" vertical="center" wrapText="1"/>
      <protection/>
    </xf>
    <xf numFmtId="0" fontId="14" fillId="0" borderId="10" xfId="386" applyFont="1" applyBorder="1" applyAlignment="1">
      <alignment horizontal="left" vertical="center" wrapText="1"/>
      <protection/>
    </xf>
    <xf numFmtId="0" fontId="14" fillId="0" borderId="11" xfId="386" applyFont="1" applyBorder="1" applyAlignment="1">
      <alignment horizontal="left" vertical="center" wrapText="1"/>
      <protection/>
    </xf>
    <xf numFmtId="0" fontId="14" fillId="0" borderId="14" xfId="386" applyFont="1" applyBorder="1" applyAlignment="1">
      <alignment horizontal="right"/>
      <protection/>
    </xf>
    <xf numFmtId="0" fontId="14" fillId="0" borderId="10" xfId="386" applyFont="1" applyBorder="1">
      <alignment/>
      <protection/>
    </xf>
    <xf numFmtId="0" fontId="14" fillId="0" borderId="11" xfId="386" applyFont="1" applyBorder="1">
      <alignment/>
      <protection/>
    </xf>
    <xf numFmtId="0" fontId="14" fillId="0" borderId="15" xfId="386" applyFont="1" applyBorder="1">
      <alignment/>
      <protection/>
    </xf>
    <xf numFmtId="0" fontId="14" fillId="0" borderId="16" xfId="386" applyFont="1" applyBorder="1">
      <alignment/>
      <protection/>
    </xf>
    <xf numFmtId="0" fontId="14" fillId="0" borderId="0" xfId="185" applyFont="1">
      <alignment/>
      <protection/>
    </xf>
    <xf numFmtId="0" fontId="7" fillId="0" borderId="0" xfId="0" applyFont="1" applyAlignment="1">
      <alignment/>
    </xf>
    <xf numFmtId="0" fontId="6" fillId="0" borderId="0" xfId="381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381" applyFont="1" applyAlignment="1" applyProtection="1">
      <alignment horizontal="centerContinuous" vertical="center"/>
      <protection hidden="1"/>
    </xf>
    <xf numFmtId="0" fontId="16" fillId="0" borderId="0" xfId="381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385" applyFont="1">
      <alignment/>
      <protection/>
    </xf>
    <xf numFmtId="0" fontId="14" fillId="0" borderId="0" xfId="385" applyFont="1">
      <alignment/>
      <protection/>
    </xf>
    <xf numFmtId="0" fontId="14" fillId="0" borderId="0" xfId="379" applyFont="1">
      <alignment/>
      <protection/>
    </xf>
    <xf numFmtId="0" fontId="14" fillId="0" borderId="0" xfId="385" applyFont="1" applyProtection="1">
      <alignment/>
      <protection locked="0"/>
    </xf>
    <xf numFmtId="0" fontId="16" fillId="0" borderId="0" xfId="381" applyFont="1" applyAlignment="1" applyProtection="1">
      <alignment vertical="center"/>
      <protection hidden="1"/>
    </xf>
    <xf numFmtId="0" fontId="14" fillId="0" borderId="0" xfId="381" applyFont="1" applyAlignment="1" applyProtection="1">
      <alignment horizontal="right" vertical="center"/>
      <protection hidden="1"/>
    </xf>
    <xf numFmtId="0" fontId="7" fillId="40" borderId="14" xfId="381" applyFont="1" applyFill="1" applyBorder="1" applyAlignment="1">
      <alignment horizontal="left" vertical="center" wrapText="1"/>
      <protection/>
    </xf>
    <xf numFmtId="0" fontId="16" fillId="0" borderId="0" xfId="381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381" applyFont="1" applyAlignment="1">
      <alignment horizontal="centerContinuous" vertical="center" wrapText="1"/>
      <protection/>
    </xf>
    <xf numFmtId="0" fontId="16" fillId="0" borderId="0" xfId="381" applyFont="1" applyAlignment="1" applyProtection="1">
      <alignment horizontal="centerContinuous" vertical="center" wrapText="1"/>
      <protection hidden="1"/>
    </xf>
    <xf numFmtId="0" fontId="4" fillId="0" borderId="14" xfId="381" applyFont="1" applyBorder="1" applyAlignment="1">
      <alignment horizontal="center" vertical="center" wrapText="1"/>
      <protection/>
    </xf>
    <xf numFmtId="0" fontId="4" fillId="40" borderId="14" xfId="381" applyFont="1" applyFill="1" applyBorder="1" applyAlignment="1">
      <alignment horizontal="left" vertical="center" wrapText="1"/>
      <protection/>
    </xf>
    <xf numFmtId="0" fontId="16" fillId="0" borderId="0" xfId="383" applyFont="1" applyAlignment="1">
      <alignment horizontal="center" vertical="center" wrapText="1"/>
      <protection/>
    </xf>
    <xf numFmtId="0" fontId="16" fillId="0" borderId="14" xfId="383" applyFont="1" applyBorder="1" applyAlignment="1">
      <alignment horizontal="center" vertical="center" wrapText="1"/>
      <protection/>
    </xf>
    <xf numFmtId="0" fontId="16" fillId="0" borderId="14" xfId="381" applyFont="1" applyBorder="1" applyAlignment="1">
      <alignment horizontal="center" vertical="center" wrapText="1"/>
      <protection/>
    </xf>
    <xf numFmtId="0" fontId="16" fillId="0" borderId="14" xfId="383" applyFont="1" applyBorder="1" applyAlignment="1">
      <alignment vertical="center" wrapText="1"/>
      <protection/>
    </xf>
    <xf numFmtId="3" fontId="16" fillId="0" borderId="14" xfId="383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381" applyFont="1" applyAlignment="1">
      <alignment horizontal="center" vertical="center" wrapText="1"/>
      <protection/>
    </xf>
    <xf numFmtId="0" fontId="3" fillId="0" borderId="0" xfId="381" applyFont="1" applyAlignment="1">
      <alignment vertical="center"/>
      <protection/>
    </xf>
    <xf numFmtId="0" fontId="3" fillId="0" borderId="0" xfId="381" applyFont="1" applyAlignment="1">
      <alignment horizontal="center" vertical="center"/>
      <protection/>
    </xf>
    <xf numFmtId="0" fontId="3" fillId="0" borderId="0" xfId="381" applyFont="1" applyAlignment="1">
      <alignment horizontal="left" vertical="center"/>
      <protection/>
    </xf>
    <xf numFmtId="0" fontId="14" fillId="0" borderId="0" xfId="381" applyFont="1" applyAlignment="1">
      <alignment horizontal="center" vertical="center" wrapText="1"/>
      <protection/>
    </xf>
    <xf numFmtId="0" fontId="14" fillId="0" borderId="0" xfId="381" applyFont="1" applyAlignment="1">
      <alignment vertical="center" wrapText="1"/>
      <protection/>
    </xf>
    <xf numFmtId="0" fontId="16" fillId="0" borderId="0" xfId="381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381" applyFont="1" applyAlignment="1">
      <alignment horizontal="center" vertical="center" wrapText="1"/>
      <protection/>
    </xf>
    <xf numFmtId="0" fontId="16" fillId="0" borderId="0" xfId="382" applyFont="1" applyAlignment="1">
      <alignment horizontal="center" vertical="center" wrapText="1"/>
      <protection/>
    </xf>
    <xf numFmtId="14" fontId="16" fillId="0" borderId="14" xfId="381" applyNumberFormat="1" applyFont="1" applyBorder="1" applyAlignment="1">
      <alignment horizontal="center" vertical="center" wrapText="1"/>
      <protection/>
    </xf>
    <xf numFmtId="49" fontId="16" fillId="0" borderId="14" xfId="381" applyNumberFormat="1" applyFont="1" applyBorder="1" applyAlignment="1">
      <alignment horizontal="center" vertical="center" wrapText="1"/>
      <protection/>
    </xf>
    <xf numFmtId="0" fontId="16" fillId="40" borderId="14" xfId="381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383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384" applyFont="1" applyAlignment="1">
      <alignment vertical="justify" wrapText="1"/>
      <protection/>
    </xf>
    <xf numFmtId="0" fontId="5" fillId="0" borderId="0" xfId="381" applyFont="1" applyAlignment="1">
      <alignment horizontal="left" vertical="justify" wrapText="1"/>
      <protection/>
    </xf>
    <xf numFmtId="0" fontId="6" fillId="0" borderId="0" xfId="381" applyFont="1" applyAlignment="1">
      <alignment horizontal="left" vertical="justify" wrapText="1"/>
      <protection/>
    </xf>
    <xf numFmtId="0" fontId="6" fillId="0" borderId="0" xfId="381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381" applyFont="1" applyAlignment="1">
      <alignment horizontal="left" vertical="justify"/>
      <protection/>
    </xf>
    <xf numFmtId="0" fontId="6" fillId="0" borderId="17" xfId="381" applyFont="1" applyBorder="1" applyAlignment="1">
      <alignment horizontal="left" vertical="justify" wrapText="1"/>
      <protection/>
    </xf>
    <xf numFmtId="0" fontId="6" fillId="0" borderId="0" xfId="384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384" applyFont="1" applyBorder="1" applyAlignment="1">
      <alignment horizontal="left" vertical="justify" wrapText="1"/>
      <protection/>
    </xf>
    <xf numFmtId="0" fontId="3" fillId="0" borderId="14" xfId="384" applyFont="1" applyBorder="1" applyAlignment="1">
      <alignment horizontal="left" vertical="justify" wrapText="1"/>
      <protection/>
    </xf>
    <xf numFmtId="0" fontId="1" fillId="41" borderId="14" xfId="384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384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381" applyFont="1" applyAlignment="1">
      <alignment horizontal="left" vertical="center" wrapText="1"/>
      <protection/>
    </xf>
    <xf numFmtId="0" fontId="16" fillId="0" borderId="0" xfId="381" applyFont="1" applyAlignment="1">
      <alignment vertical="top" wrapText="1"/>
      <protection/>
    </xf>
    <xf numFmtId="0" fontId="14" fillId="0" borderId="0" xfId="383" applyFont="1" applyAlignment="1">
      <alignment horizontal="centerContinuous"/>
      <protection/>
    </xf>
    <xf numFmtId="0" fontId="14" fillId="0" borderId="0" xfId="383" applyFont="1">
      <alignment/>
      <protection/>
    </xf>
    <xf numFmtId="0" fontId="14" fillId="0" borderId="0" xfId="383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381" applyFont="1" applyAlignment="1">
      <alignment horizontal="center" vertical="center"/>
      <protection/>
    </xf>
    <xf numFmtId="0" fontId="16" fillId="0" borderId="0" xfId="381" applyFont="1" applyAlignment="1">
      <alignment vertical="center" wrapText="1"/>
      <protection/>
    </xf>
    <xf numFmtId="49" fontId="4" fillId="0" borderId="14" xfId="381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89" fontId="14" fillId="0" borderId="0" xfId="381" applyNumberFormat="1" applyFont="1" applyAlignment="1">
      <alignment horizontal="left" vertical="center"/>
      <protection/>
    </xf>
    <xf numFmtId="0" fontId="3" fillId="0" borderId="0" xfId="381" applyFont="1" applyAlignment="1" applyProtection="1">
      <alignment horizontal="right" vertical="center"/>
      <protection hidden="1"/>
    </xf>
    <xf numFmtId="0" fontId="3" fillId="0" borderId="0" xfId="381" applyFont="1" applyAlignment="1">
      <alignment horizontal="right" vertical="center"/>
      <protection/>
    </xf>
    <xf numFmtId="0" fontId="13" fillId="0" borderId="0" xfId="383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381" applyNumberFormat="1" applyFont="1" applyAlignment="1">
      <alignment horizontal="left" vertical="center"/>
      <protection/>
    </xf>
    <xf numFmtId="189" fontId="3" fillId="0" borderId="0" xfId="381" applyNumberFormat="1" applyFont="1" applyAlignment="1">
      <alignment horizontal="left" vertical="center" wrapText="1"/>
      <protection/>
    </xf>
    <xf numFmtId="3" fontId="1" fillId="7" borderId="14" xfId="384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384" applyNumberFormat="1" applyFont="1" applyFill="1" applyBorder="1" applyAlignment="1" applyProtection="1">
      <alignment horizontal="right" vertical="justify"/>
      <protection locked="0"/>
    </xf>
    <xf numFmtId="0" fontId="16" fillId="0" borderId="0" xfId="381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384" applyFont="1" applyBorder="1" applyAlignment="1">
      <alignment horizontal="center" vertical="center" wrapText="1"/>
      <protection/>
    </xf>
    <xf numFmtId="0" fontId="5" fillId="40" borderId="14" xfId="381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381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38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386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386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3" fillId="0" borderId="0" xfId="385" applyFont="1">
      <alignment/>
      <protection/>
    </xf>
    <xf numFmtId="0" fontId="64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381" applyFont="1" applyFill="1" applyBorder="1" applyAlignment="1">
      <alignment horizontal="center" vertical="center" wrapText="1"/>
      <protection/>
    </xf>
    <xf numFmtId="0" fontId="16" fillId="40" borderId="14" xfId="381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381" applyFont="1" applyFill="1" applyBorder="1" applyAlignment="1">
      <alignment horizontal="center" vertical="top" wrapText="1"/>
      <protection/>
    </xf>
    <xf numFmtId="0" fontId="16" fillId="42" borderId="14" xfId="381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381" applyFont="1" applyFill="1" applyBorder="1" applyAlignment="1">
      <alignment horizontal="center" vertical="center" wrapText="1"/>
      <protection/>
    </xf>
    <xf numFmtId="0" fontId="16" fillId="4" borderId="14" xfId="383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381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381" applyFont="1" applyFill="1" applyBorder="1" applyAlignment="1">
      <alignment horizontal="center" vertical="center" wrapText="1"/>
      <protection/>
    </xf>
    <xf numFmtId="0" fontId="16" fillId="6" borderId="14" xfId="383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381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381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381" applyFont="1" applyFill="1" applyBorder="1" applyAlignment="1">
      <alignment horizontal="left" vertical="center" wrapText="1"/>
      <protection/>
    </xf>
    <xf numFmtId="0" fontId="14" fillId="6" borderId="14" xfId="381" applyFont="1" applyFill="1" applyBorder="1" applyAlignment="1">
      <alignment horizontal="left" vertical="center" wrapText="1"/>
      <protection/>
    </xf>
    <xf numFmtId="0" fontId="16" fillId="6" borderId="14" xfId="384" applyFont="1" applyFill="1" applyBorder="1" applyAlignment="1">
      <alignment horizontal="left" vertical="justify" wrapText="1"/>
      <protection/>
    </xf>
    <xf numFmtId="0" fontId="14" fillId="6" borderId="14" xfId="384" applyFont="1" applyFill="1" applyBorder="1" applyAlignment="1">
      <alignment horizontal="left" vertical="justify" wrapText="1"/>
      <protection/>
    </xf>
    <xf numFmtId="0" fontId="14" fillId="8" borderId="14" xfId="378" applyFont="1" applyFill="1" applyBorder="1" applyAlignment="1">
      <alignment horizontal="left" vertical="center" wrapText="1"/>
      <protection/>
    </xf>
    <xf numFmtId="0" fontId="14" fillId="8" borderId="14" xfId="378" applyFont="1" applyFill="1" applyBorder="1" applyAlignment="1">
      <alignment horizontal="left" wrapText="1"/>
      <protection/>
    </xf>
    <xf numFmtId="0" fontId="14" fillId="8" borderId="14" xfId="378" applyFont="1" applyFill="1" applyBorder="1" applyAlignment="1">
      <alignment horizontal="left" wrapText="1" indent="1"/>
      <protection/>
    </xf>
    <xf numFmtId="0" fontId="14" fillId="8" borderId="14" xfId="380" applyFont="1" applyFill="1" applyBorder="1" applyAlignment="1">
      <alignment horizontal="left" vertical="center" wrapText="1"/>
      <protection/>
    </xf>
    <xf numFmtId="0" fontId="14" fillId="8" borderId="14" xfId="380" applyFont="1" applyFill="1" applyBorder="1" applyAlignment="1">
      <alignment horizontal="left" wrapText="1" indent="1"/>
      <protection/>
    </xf>
    <xf numFmtId="0" fontId="16" fillId="8" borderId="14" xfId="378" applyFont="1" applyFill="1" applyBorder="1" applyAlignment="1">
      <alignment horizontal="left" vertical="center"/>
      <protection/>
    </xf>
    <xf numFmtId="0" fontId="16" fillId="8" borderId="14" xfId="378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381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381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381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381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381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60" applyNumberFormat="1" applyFont="1" applyFill="1" applyBorder="1" applyAlignment="1">
      <alignment/>
    </xf>
    <xf numFmtId="189" fontId="14" fillId="0" borderId="0" xfId="381" applyNumberFormat="1" applyFont="1" applyAlignment="1">
      <alignment horizontal="left" vertical="center" wrapText="1"/>
      <protection/>
    </xf>
    <xf numFmtId="0" fontId="14" fillId="0" borderId="0" xfId="381" applyFont="1" applyAlignment="1">
      <alignment horizontal="right" vertical="center"/>
      <protection/>
    </xf>
    <xf numFmtId="0" fontId="14" fillId="0" borderId="0" xfId="381" applyFont="1" applyAlignment="1">
      <alignment vertical="center"/>
      <protection/>
    </xf>
    <xf numFmtId="0" fontId="14" fillId="0" borderId="0" xfId="381" applyFont="1" applyAlignment="1">
      <alignment horizontal="left" vertical="center"/>
      <protection/>
    </xf>
    <xf numFmtId="0" fontId="14" fillId="0" borderId="14" xfId="381" applyFont="1" applyBorder="1" applyAlignment="1">
      <alignment horizontal="center" vertical="center" wrapText="1"/>
      <protection/>
    </xf>
    <xf numFmtId="49" fontId="14" fillId="0" borderId="14" xfId="38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381" applyFont="1" applyAlignment="1">
      <alignment horizontal="centerContinuous" vertical="center"/>
      <protection/>
    </xf>
    <xf numFmtId="0" fontId="4" fillId="0" borderId="0" xfId="381" applyFont="1" applyAlignment="1">
      <alignment horizontal="centerContinuous" vertical="center" wrapText="1"/>
      <protection/>
    </xf>
    <xf numFmtId="0" fontId="5" fillId="0" borderId="0" xfId="381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381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381" applyFont="1" applyAlignment="1">
      <alignment vertical="top"/>
      <protection/>
    </xf>
    <xf numFmtId="0" fontId="4" fillId="0" borderId="0" xfId="381" applyFont="1" applyAlignment="1">
      <alignment vertical="center" wrapText="1"/>
      <protection/>
    </xf>
    <xf numFmtId="0" fontId="4" fillId="0" borderId="0" xfId="381" applyFont="1" applyAlignment="1">
      <alignment horizontal="right" vertical="center"/>
      <protection/>
    </xf>
    <xf numFmtId="189" fontId="4" fillId="0" borderId="0" xfId="381" applyNumberFormat="1" applyFont="1" applyAlignment="1">
      <alignment horizontal="left" vertical="center" wrapText="1"/>
      <protection/>
    </xf>
    <xf numFmtId="0" fontId="5" fillId="0" borderId="0" xfId="381" applyFont="1" applyAlignment="1">
      <alignment vertical="top" wrapText="1"/>
      <protection/>
    </xf>
    <xf numFmtId="0" fontId="4" fillId="0" borderId="0" xfId="381" applyFont="1" applyAlignment="1">
      <alignment vertical="center"/>
      <protection/>
    </xf>
    <xf numFmtId="0" fontId="4" fillId="0" borderId="0" xfId="381" applyFont="1" applyAlignment="1">
      <alignment horizontal="left" vertical="center"/>
      <protection/>
    </xf>
    <xf numFmtId="0" fontId="4" fillId="0" borderId="0" xfId="382" applyFont="1" applyAlignment="1">
      <alignment horizontal="right" vertical="center" wrapText="1"/>
      <protection/>
    </xf>
    <xf numFmtId="0" fontId="9" fillId="0" borderId="0" xfId="383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92" applyNumberFormat="1" applyFont="1" applyBorder="1" applyAlignment="1">
      <alignment horizontal="left" vertical="top" wrapText="1"/>
      <protection/>
    </xf>
    <xf numFmtId="0" fontId="14" fillId="0" borderId="14" xfId="185" applyFont="1" applyBorder="1">
      <alignment/>
      <protection/>
    </xf>
    <xf numFmtId="0" fontId="14" fillId="0" borderId="14" xfId="185" applyFont="1" applyBorder="1" applyAlignment="1">
      <alignment wrapText="1"/>
      <protection/>
    </xf>
    <xf numFmtId="172" fontId="16" fillId="0" borderId="0" xfId="143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384" applyFont="1" applyBorder="1" applyAlignment="1">
      <alignment horizontal="left" vertical="center" wrapText="1"/>
      <protection/>
    </xf>
    <xf numFmtId="0" fontId="14" fillId="0" borderId="14" xfId="384" applyFont="1" applyBorder="1" applyAlignment="1">
      <alignment horizontal="left" vertical="justify" wrapText="1"/>
      <protection/>
    </xf>
    <xf numFmtId="0" fontId="16" fillId="0" borderId="0" xfId="381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384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381" applyFont="1" applyAlignment="1">
      <alignment horizontal="left" vertical="justify"/>
      <protection/>
    </xf>
    <xf numFmtId="0" fontId="16" fillId="0" borderId="24" xfId="384" applyFont="1" applyBorder="1" applyAlignment="1">
      <alignment horizontal="center" vertical="center" wrapText="1"/>
      <protection/>
    </xf>
    <xf numFmtId="0" fontId="14" fillId="11" borderId="14" xfId="381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384" applyFont="1" applyFill="1" applyBorder="1" applyAlignment="1">
      <alignment horizontal="left" vertical="center" wrapText="1"/>
      <protection/>
    </xf>
    <xf numFmtId="0" fontId="14" fillId="11" borderId="14" xfId="384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3" fontId="65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38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384" applyNumberFormat="1" applyFont="1" applyBorder="1" applyAlignment="1">
      <alignment horizontal="right" vertical="justify" wrapText="1"/>
      <protection/>
    </xf>
    <xf numFmtId="3" fontId="1" fillId="0" borderId="14" xfId="384" applyNumberFormat="1" applyFont="1" applyBorder="1" applyAlignment="1">
      <alignment horizontal="right" vertical="justify"/>
      <protection/>
    </xf>
    <xf numFmtId="3" fontId="3" fillId="0" borderId="14" xfId="384" applyNumberFormat="1" applyFont="1" applyBorder="1" applyAlignment="1">
      <alignment horizontal="right" vertical="justify"/>
      <protection/>
    </xf>
    <xf numFmtId="3" fontId="3" fillId="0" borderId="14" xfId="384" applyNumberFormat="1" applyFont="1" applyBorder="1" applyAlignment="1">
      <alignment horizontal="right" vertical="center"/>
      <protection/>
    </xf>
    <xf numFmtId="3" fontId="1" fillId="0" borderId="14" xfId="384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8" xfId="384" applyFont="1" applyBorder="1" applyAlignment="1">
      <alignment horizontal="center" vertical="center" wrapText="1"/>
      <protection/>
    </xf>
    <xf numFmtId="0" fontId="3" fillId="0" borderId="28" xfId="0" applyFont="1" applyBorder="1" applyAlignment="1">
      <alignment horizontal="center" vertical="center" wrapText="1"/>
    </xf>
    <xf numFmtId="0" fontId="1" fillId="0" borderId="24" xfId="384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9" xfId="384" applyFont="1" applyBorder="1" applyAlignment="1">
      <alignment horizontal="center" vertical="center" wrapText="1"/>
      <protection/>
    </xf>
    <xf numFmtId="0" fontId="1" fillId="0" borderId="30" xfId="384" applyFont="1" applyBorder="1" applyAlignment="1">
      <alignment horizontal="center" vertical="center" wrapText="1"/>
      <protection/>
    </xf>
    <xf numFmtId="0" fontId="1" fillId="0" borderId="31" xfId="384" applyFont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172" fontId="16" fillId="0" borderId="0" xfId="143" applyFont="1" applyAlignment="1">
      <alignment horizontal="center" vertical="center"/>
    </xf>
    <xf numFmtId="0" fontId="16" fillId="0" borderId="0" xfId="381" applyFont="1" applyAlignment="1" applyProtection="1">
      <alignment horizontal="center" vertical="center"/>
      <protection hidden="1"/>
    </xf>
    <xf numFmtId="0" fontId="16" fillId="0" borderId="0" xfId="381" applyFont="1" applyAlignment="1" applyProtection="1">
      <alignment horizontal="center" vertical="center" wrapText="1"/>
      <protection hidden="1"/>
    </xf>
  </cellXfs>
  <cellStyles count="61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4" xfId="21"/>
    <cellStyle name="20% - Accent2" xfId="22"/>
    <cellStyle name="20% - Accent2 2" xfId="23"/>
    <cellStyle name="20% - Accent2 2 2" xfId="24"/>
    <cellStyle name="20% - Accent2 2 3" xfId="25"/>
    <cellStyle name="20% - Accent2 2 4" xfId="26"/>
    <cellStyle name="20% - Accent2 3" xfId="27"/>
    <cellStyle name="20% - Accent2 4" xfId="28"/>
    <cellStyle name="20% - Accent3" xfId="29"/>
    <cellStyle name="20% - Accent3 2" xfId="30"/>
    <cellStyle name="20% - Accent3 2 2" xfId="31"/>
    <cellStyle name="20% - Accent3 2 3" xfId="32"/>
    <cellStyle name="20% - Accent3 2 4" xfId="33"/>
    <cellStyle name="20% - Accent3 3" xfId="34"/>
    <cellStyle name="20% - Accent3 4" xfId="35"/>
    <cellStyle name="20% - Accent4" xfId="36"/>
    <cellStyle name="20% - Accent4 2" xfId="37"/>
    <cellStyle name="20% - Accent4 2 2" xfId="38"/>
    <cellStyle name="20% - Accent4 2 3" xfId="39"/>
    <cellStyle name="20% - Accent4 2 4" xfId="40"/>
    <cellStyle name="20% - Accent4 3" xfId="41"/>
    <cellStyle name="20% - Accent4 4" xfId="42"/>
    <cellStyle name="20% - Accent5" xfId="43"/>
    <cellStyle name="20% - Accent5 2" xfId="44"/>
    <cellStyle name="20% - Accent5 2 2" xfId="45"/>
    <cellStyle name="20% - Accent5 2 3" xfId="46"/>
    <cellStyle name="20% - Accent5 2 4" xfId="47"/>
    <cellStyle name="20% - Accent5 3" xfId="48"/>
    <cellStyle name="20% - Accent5 4" xfId="49"/>
    <cellStyle name="20% - Accent6" xfId="50"/>
    <cellStyle name="20% - Accent6 2" xfId="51"/>
    <cellStyle name="20% - Accent6 2 2" xfId="52"/>
    <cellStyle name="20% - Accent6 2 3" xfId="53"/>
    <cellStyle name="20% - Accent6 2 4" xfId="54"/>
    <cellStyle name="20% - Accent6 3" xfId="55"/>
    <cellStyle name="20% - Accent6 4" xfId="56"/>
    <cellStyle name="40% - Accent1" xfId="57"/>
    <cellStyle name="40% - Accent1 2" xfId="58"/>
    <cellStyle name="40% - Accent1 2 2" xfId="59"/>
    <cellStyle name="40% - Accent1 2 3" xfId="60"/>
    <cellStyle name="40% - Accent1 2 4" xfId="61"/>
    <cellStyle name="40% - Accent1 3" xfId="62"/>
    <cellStyle name="40% - Accent1 4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 3" xfId="69"/>
    <cellStyle name="40% - Accent2 4" xfId="70"/>
    <cellStyle name="40% - Accent3" xfId="71"/>
    <cellStyle name="40% - Accent3 2" xfId="72"/>
    <cellStyle name="40% - Accent3 2 2" xfId="73"/>
    <cellStyle name="40% - Accent3 2 3" xfId="74"/>
    <cellStyle name="40% - Accent3 2 4" xfId="75"/>
    <cellStyle name="40% - Accent3 3" xfId="76"/>
    <cellStyle name="40% - Accent3 4" xfId="77"/>
    <cellStyle name="40% - Accent4" xfId="78"/>
    <cellStyle name="40% - Accent4 2" xfId="79"/>
    <cellStyle name="40% - Accent4 2 2" xfId="80"/>
    <cellStyle name="40% - Accent4 2 3" xfId="81"/>
    <cellStyle name="40% - Accent4 2 4" xfId="82"/>
    <cellStyle name="40% - Accent4 3" xfId="83"/>
    <cellStyle name="40% - Accent4 4" xfId="84"/>
    <cellStyle name="40% - Accent5" xfId="85"/>
    <cellStyle name="40% - Accent5 2" xfId="86"/>
    <cellStyle name="40% - Accent5 2 2" xfId="87"/>
    <cellStyle name="40% - Accent5 2 3" xfId="88"/>
    <cellStyle name="40% - Accent5 2 4" xfId="89"/>
    <cellStyle name="40% - Accent5 3" xfId="90"/>
    <cellStyle name="40% - Accent5 4" xfId="91"/>
    <cellStyle name="40% - Accent6" xfId="92"/>
    <cellStyle name="40% - Accent6 2" xfId="93"/>
    <cellStyle name="40% - Accent6 2 2" xfId="94"/>
    <cellStyle name="40% - Accent6 2 3" xfId="95"/>
    <cellStyle name="40% - Accent6 2 4" xfId="96"/>
    <cellStyle name="40% - Accent6 3" xfId="97"/>
    <cellStyle name="40% - Accent6 4" xfId="98"/>
    <cellStyle name="60% - Accent1" xfId="99"/>
    <cellStyle name="60% - Accent1 2" xfId="100"/>
    <cellStyle name="60% - Accent1 3" xfId="101"/>
    <cellStyle name="60% - Accent2" xfId="102"/>
    <cellStyle name="60% - Accent2 2" xfId="103"/>
    <cellStyle name="60% - Accent2 3" xfId="104"/>
    <cellStyle name="60% - Accent3" xfId="105"/>
    <cellStyle name="60% - Accent3 2" xfId="106"/>
    <cellStyle name="60% - Accent3 3" xfId="107"/>
    <cellStyle name="60% - Accent4" xfId="108"/>
    <cellStyle name="60% - Accent4 2" xfId="109"/>
    <cellStyle name="60% - Accent4 3" xfId="110"/>
    <cellStyle name="60% - Accent5" xfId="111"/>
    <cellStyle name="60% - Accent5 2" xfId="112"/>
    <cellStyle name="60% - Accent5 3" xfId="113"/>
    <cellStyle name="60% - Accent6" xfId="114"/>
    <cellStyle name="60% - Accent6 2" xfId="115"/>
    <cellStyle name="60% - Accent6 3" xfId="116"/>
    <cellStyle name="Accent1" xfId="117"/>
    <cellStyle name="Accent1 2" xfId="118"/>
    <cellStyle name="Accent2" xfId="119"/>
    <cellStyle name="Accent2 2" xfId="120"/>
    <cellStyle name="Accent3" xfId="121"/>
    <cellStyle name="Accent3 2" xfId="122"/>
    <cellStyle name="Accent4" xfId="123"/>
    <cellStyle name="Accent4 2" xfId="124"/>
    <cellStyle name="Accent5" xfId="125"/>
    <cellStyle name="Accent5 2" xfId="126"/>
    <cellStyle name="Accent6" xfId="127"/>
    <cellStyle name="Accent6 2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omma 4" xfId="139"/>
    <cellStyle name="Comma 5" xfId="140"/>
    <cellStyle name="Comma 6" xfId="141"/>
    <cellStyle name="Comma 7" xfId="142"/>
    <cellStyle name="Currency" xfId="143"/>
    <cellStyle name="Currency [0]" xfId="144"/>
    <cellStyle name="Currency 2" xfId="145"/>
    <cellStyle name="Currency 3" xfId="146"/>
    <cellStyle name="Explanatory Text" xfId="147"/>
    <cellStyle name="Explanatory Text 2" xfId="148"/>
    <cellStyle name="Followed Hyperlink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Hyperlink" xfId="160"/>
    <cellStyle name="Input" xfId="161"/>
    <cellStyle name="Input 2" xfId="162"/>
    <cellStyle name="Linked Cell" xfId="163"/>
    <cellStyle name="Linked Cell 2" xfId="164"/>
    <cellStyle name="Milliers [0]_3A_NumeratorReport_Option1_040611" xfId="165"/>
    <cellStyle name="Milliers_3A_NumeratorReport_Option1_040611" xfId="166"/>
    <cellStyle name="Monétaire [0]_3A_NumeratorReport_Option1_040611" xfId="167"/>
    <cellStyle name="Monétaire_3A_NumeratorReport_Option1_040611" xfId="168"/>
    <cellStyle name="Neutral" xfId="169"/>
    <cellStyle name="Neutral 2" xfId="170"/>
    <cellStyle name="Neutral 3" xfId="171"/>
    <cellStyle name="Normal 10" xfId="172"/>
    <cellStyle name="Normal 10 2" xfId="173"/>
    <cellStyle name="Normal 11" xfId="174"/>
    <cellStyle name="Normal 11 2" xfId="175"/>
    <cellStyle name="Normal 12" xfId="176"/>
    <cellStyle name="Normal 12 2" xfId="177"/>
    <cellStyle name="Normal 12 3" xfId="178"/>
    <cellStyle name="Normal 13" xfId="179"/>
    <cellStyle name="Normal 13 2" xfId="180"/>
    <cellStyle name="Normal 14" xfId="181"/>
    <cellStyle name="Normal 14 2" xfId="182"/>
    <cellStyle name="Normal 15" xfId="183"/>
    <cellStyle name="Normal 15 2" xfId="184"/>
    <cellStyle name="Normal 16" xfId="185"/>
    <cellStyle name="Normal 16 2" xfId="186"/>
    <cellStyle name="Normal 17" xfId="187"/>
    <cellStyle name="Normal 17 2" xfId="188"/>
    <cellStyle name="Normal 18" xfId="189"/>
    <cellStyle name="Normal 18 2" xfId="190"/>
    <cellStyle name="Normal 19" xfId="191"/>
    <cellStyle name="Normal 2" xfId="192"/>
    <cellStyle name="Normal 2 10" xfId="193"/>
    <cellStyle name="Normal 2 11" xfId="194"/>
    <cellStyle name="Normal 2 12" xfId="195"/>
    <cellStyle name="Normal 2 2" xfId="196"/>
    <cellStyle name="Normal 2 2 2" xfId="197"/>
    <cellStyle name="Normal 2 2 3" xfId="198"/>
    <cellStyle name="Normal 2 3" xfId="199"/>
    <cellStyle name="Normal 2 3 2" xfId="200"/>
    <cellStyle name="Normal 2 4" xfId="201"/>
    <cellStyle name="Normal 2 4 2" xfId="202"/>
    <cellStyle name="Normal 2 5" xfId="203"/>
    <cellStyle name="Normal 2 5 2" xfId="204"/>
    <cellStyle name="Normal 2 6" xfId="205"/>
    <cellStyle name="Normal 2 6 2" xfId="206"/>
    <cellStyle name="Normal 2 7" xfId="207"/>
    <cellStyle name="Normal 2 7 2" xfId="208"/>
    <cellStyle name="Normal 2 8" xfId="209"/>
    <cellStyle name="Normal 2 8 2" xfId="210"/>
    <cellStyle name="Normal 2 9" xfId="211"/>
    <cellStyle name="Normal 2 9 2" xfId="212"/>
    <cellStyle name="Normal 2 9 3" xfId="213"/>
    <cellStyle name="Normal 20" xfId="214"/>
    <cellStyle name="Normal 21" xfId="215"/>
    <cellStyle name="Normal 23" xfId="216"/>
    <cellStyle name="Normal 24" xfId="217"/>
    <cellStyle name="Normal 25" xfId="218"/>
    <cellStyle name="Normal 28" xfId="219"/>
    <cellStyle name="Normal 28 2" xfId="220"/>
    <cellStyle name="Normal 28 3" xfId="221"/>
    <cellStyle name="Normal 28 4" xfId="222"/>
    <cellStyle name="Normal 28 5" xfId="223"/>
    <cellStyle name="Normal 28 6" xfId="224"/>
    <cellStyle name="Normal 29" xfId="225"/>
    <cellStyle name="Normal 29 2" xfId="226"/>
    <cellStyle name="Normal 29 3" xfId="227"/>
    <cellStyle name="Normal 3" xfId="228"/>
    <cellStyle name="Normal 3 10" xfId="229"/>
    <cellStyle name="Normal 3 11" xfId="230"/>
    <cellStyle name="Normal 3 12" xfId="231"/>
    <cellStyle name="Normal 3 2" xfId="232"/>
    <cellStyle name="Normal 3 2 2" xfId="233"/>
    <cellStyle name="Normal 3 2 3" xfId="234"/>
    <cellStyle name="Normal 3 3" xfId="235"/>
    <cellStyle name="Normal 3 3 2" xfId="236"/>
    <cellStyle name="Normal 3 4" xfId="237"/>
    <cellStyle name="Normal 3 4 2" xfId="238"/>
    <cellStyle name="Normal 3 5" xfId="239"/>
    <cellStyle name="Normal 3 5 2" xfId="240"/>
    <cellStyle name="Normal 3 6" xfId="241"/>
    <cellStyle name="Normal 3 6 2" xfId="242"/>
    <cellStyle name="Normal 3 7" xfId="243"/>
    <cellStyle name="Normal 3 7 2" xfId="244"/>
    <cellStyle name="Normal 3 8" xfId="245"/>
    <cellStyle name="Normal 3 8 2" xfId="246"/>
    <cellStyle name="Normal 3 9" xfId="247"/>
    <cellStyle name="Normal 3 9 2" xfId="248"/>
    <cellStyle name="Normal 31" xfId="249"/>
    <cellStyle name="Normal 31 2" xfId="250"/>
    <cellStyle name="Normal 31 3" xfId="251"/>
    <cellStyle name="Normal 31 4" xfId="252"/>
    <cellStyle name="Normal 31 5" xfId="253"/>
    <cellStyle name="Normal 31 6" xfId="254"/>
    <cellStyle name="Normal 35" xfId="255"/>
    <cellStyle name="Normal 36" xfId="256"/>
    <cellStyle name="Normal 4" xfId="257"/>
    <cellStyle name="Normal 4 10" xfId="258"/>
    <cellStyle name="Normal 4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40" xfId="267"/>
    <cellStyle name="Normal 41" xfId="268"/>
    <cellStyle name="Normal 42" xfId="269"/>
    <cellStyle name="Normal 43" xfId="270"/>
    <cellStyle name="Normal 46" xfId="271"/>
    <cellStyle name="Normal 47" xfId="272"/>
    <cellStyle name="Normal 48" xfId="273"/>
    <cellStyle name="Normal 49" xfId="274"/>
    <cellStyle name="Normal 5" xfId="275"/>
    <cellStyle name="Normal 5 10" xfId="276"/>
    <cellStyle name="Normal 5 2" xfId="277"/>
    <cellStyle name="Normal 5 2 2" xfId="278"/>
    <cellStyle name="Normal 5 3" xfId="279"/>
    <cellStyle name="Normal 5 3 2" xfId="280"/>
    <cellStyle name="Normal 5 4" xfId="281"/>
    <cellStyle name="Normal 5 4 2" xfId="282"/>
    <cellStyle name="Normal 5 5" xfId="283"/>
    <cellStyle name="Normal 5 5 2" xfId="284"/>
    <cellStyle name="Normal 5 6" xfId="285"/>
    <cellStyle name="Normal 5 6 2" xfId="286"/>
    <cellStyle name="Normal 5 7" xfId="287"/>
    <cellStyle name="Normal 5 7 2" xfId="288"/>
    <cellStyle name="Normal 5 8" xfId="289"/>
    <cellStyle name="Normal 5 8 2" xfId="290"/>
    <cellStyle name="Normal 5 9" xfId="291"/>
    <cellStyle name="Normal 50" xfId="292"/>
    <cellStyle name="Normal 51" xfId="293"/>
    <cellStyle name="Normal 52" xfId="294"/>
    <cellStyle name="Normal 53" xfId="295"/>
    <cellStyle name="Normal 54" xfId="296"/>
    <cellStyle name="Normal 55" xfId="297"/>
    <cellStyle name="Normal 56" xfId="298"/>
    <cellStyle name="Normal 57" xfId="299"/>
    <cellStyle name="Normal 58" xfId="300"/>
    <cellStyle name="Normal 59" xfId="301"/>
    <cellStyle name="Normal 6" xfId="302"/>
    <cellStyle name="Normal 6 2" xfId="303"/>
    <cellStyle name="Normal 6 2 2" xfId="304"/>
    <cellStyle name="Normal 6 3" xfId="305"/>
    <cellStyle name="Normal 6 3 2" xfId="306"/>
    <cellStyle name="Normal 6 4" xfId="307"/>
    <cellStyle name="Normal 6 4 2" xfId="308"/>
    <cellStyle name="Normal 6 5" xfId="309"/>
    <cellStyle name="Normal 6 5 2" xfId="310"/>
    <cellStyle name="Normal 6 6" xfId="311"/>
    <cellStyle name="Normal 6 6 2" xfId="312"/>
    <cellStyle name="Normal 6 7" xfId="313"/>
    <cellStyle name="Normal 6 7 2" xfId="314"/>
    <cellStyle name="Normal 6 8" xfId="315"/>
    <cellStyle name="Normal 6 8 2" xfId="316"/>
    <cellStyle name="Normal 6 9" xfId="317"/>
    <cellStyle name="Normal 60" xfId="318"/>
    <cellStyle name="Normal 61" xfId="319"/>
    <cellStyle name="Normal 64" xfId="320"/>
    <cellStyle name="Normal 64 2" xfId="321"/>
    <cellStyle name="Normal 64 3" xfId="322"/>
    <cellStyle name="Normal 64 4" xfId="323"/>
    <cellStyle name="Normal 64 5" xfId="324"/>
    <cellStyle name="Normal 64 6" xfId="325"/>
    <cellStyle name="Normal 65" xfId="326"/>
    <cellStyle name="Normal 65 2" xfId="327"/>
    <cellStyle name="Normal 65 3" xfId="328"/>
    <cellStyle name="Normal 66" xfId="329"/>
    <cellStyle name="Normal 67" xfId="330"/>
    <cellStyle name="Normal 68" xfId="331"/>
    <cellStyle name="Normal 69" xfId="332"/>
    <cellStyle name="Normal 7" xfId="333"/>
    <cellStyle name="Normal 7 10" xfId="334"/>
    <cellStyle name="Normal 7 2" xfId="335"/>
    <cellStyle name="Normal 7 2 2" xfId="336"/>
    <cellStyle name="Normal 7 3" xfId="337"/>
    <cellStyle name="Normal 7 3 2" xfId="338"/>
    <cellStyle name="Normal 7 4" xfId="339"/>
    <cellStyle name="Normal 7 4 2" xfId="340"/>
    <cellStyle name="Normal 7 5" xfId="341"/>
    <cellStyle name="Normal 7 5 2" xfId="342"/>
    <cellStyle name="Normal 7 6" xfId="343"/>
    <cellStyle name="Normal 7 6 2" xfId="344"/>
    <cellStyle name="Normal 7 7" xfId="345"/>
    <cellStyle name="Normal 7 7 2" xfId="346"/>
    <cellStyle name="Normal 7 8" xfId="347"/>
    <cellStyle name="Normal 7 8 2" xfId="348"/>
    <cellStyle name="Normal 7 9" xfId="349"/>
    <cellStyle name="Normal 70" xfId="350"/>
    <cellStyle name="Normal 71" xfId="351"/>
    <cellStyle name="Normal 72" xfId="352"/>
    <cellStyle name="Normal 73" xfId="353"/>
    <cellStyle name="Normal 74" xfId="354"/>
    <cellStyle name="Normal 75" xfId="355"/>
    <cellStyle name="Normal 76" xfId="356"/>
    <cellStyle name="Normal 77" xfId="357"/>
    <cellStyle name="Normal 78" xfId="358"/>
    <cellStyle name="Normal 79" xfId="359"/>
    <cellStyle name="Normal 8" xfId="360"/>
    <cellStyle name="Normal 8 2" xfId="361"/>
    <cellStyle name="Normal 80" xfId="362"/>
    <cellStyle name="Normal 81" xfId="363"/>
    <cellStyle name="Normal 82" xfId="364"/>
    <cellStyle name="Normal 86" xfId="365"/>
    <cellStyle name="Normal 87" xfId="366"/>
    <cellStyle name="Normal 88" xfId="367"/>
    <cellStyle name="Normal 89" xfId="368"/>
    <cellStyle name="Normal 9" xfId="369"/>
    <cellStyle name="Normal 9 2" xfId="370"/>
    <cellStyle name="Normal 90" xfId="371"/>
    <cellStyle name="Normal 91" xfId="372"/>
    <cellStyle name="Normal 93" xfId="373"/>
    <cellStyle name="Normal 94" xfId="374"/>
    <cellStyle name="Normal 95" xfId="375"/>
    <cellStyle name="Normal 97" xfId="376"/>
    <cellStyle name="Normal 98" xfId="377"/>
    <cellStyle name="Normal_El.7.2" xfId="378"/>
    <cellStyle name="Normal_Sheet1_Справка № 1 Търговски портфейл" xfId="379"/>
    <cellStyle name="Normal_Spravki_kod" xfId="380"/>
    <cellStyle name="Normal_Баланс" xfId="381"/>
    <cellStyle name="Normal_Отч.парич.поток" xfId="382"/>
    <cellStyle name="Normal_Отч.прих-разх" xfId="383"/>
    <cellStyle name="Normal_Отч.собств.кап." xfId="384"/>
    <cellStyle name="Normal_Справка № 1 Търговски портфейл" xfId="385"/>
    <cellStyle name="Normal_Финансов отчет" xfId="386"/>
    <cellStyle name="Note" xfId="387"/>
    <cellStyle name="Note 10" xfId="388"/>
    <cellStyle name="Note 10 2" xfId="389"/>
    <cellStyle name="Note 11" xfId="390"/>
    <cellStyle name="Note 11 2" xfId="391"/>
    <cellStyle name="Note 12" xfId="392"/>
    <cellStyle name="Note 12 2" xfId="393"/>
    <cellStyle name="Note 13" xfId="394"/>
    <cellStyle name="Note 13 2" xfId="395"/>
    <cellStyle name="Note 14" xfId="396"/>
    <cellStyle name="Note 14 2" xfId="397"/>
    <cellStyle name="Note 15" xfId="398"/>
    <cellStyle name="Note 15 2" xfId="399"/>
    <cellStyle name="Note 16" xfId="400"/>
    <cellStyle name="Note 16 2" xfId="401"/>
    <cellStyle name="Note 17 2" xfId="402"/>
    <cellStyle name="Note 2" xfId="403"/>
    <cellStyle name="Note 2 10" xfId="404"/>
    <cellStyle name="Note 2 10 2" xfId="405"/>
    <cellStyle name="Note 2 11" xfId="406"/>
    <cellStyle name="Note 2 11 2" xfId="407"/>
    <cellStyle name="Note 2 12" xfId="408"/>
    <cellStyle name="Note 2 13" xfId="409"/>
    <cellStyle name="Note 2 2" xfId="410"/>
    <cellStyle name="Note 2 2 2" xfId="411"/>
    <cellStyle name="Note 2 3" xfId="412"/>
    <cellStyle name="Note 2 3 2" xfId="413"/>
    <cellStyle name="Note 2 4" xfId="414"/>
    <cellStyle name="Note 2 4 2" xfId="415"/>
    <cellStyle name="Note 2 5" xfId="416"/>
    <cellStyle name="Note 2 5 2" xfId="417"/>
    <cellStyle name="Note 2 6" xfId="418"/>
    <cellStyle name="Note 2 6 2" xfId="419"/>
    <cellStyle name="Note 2 7" xfId="420"/>
    <cellStyle name="Note 2 7 2" xfId="421"/>
    <cellStyle name="Note 2 8" xfId="422"/>
    <cellStyle name="Note 2 8 2" xfId="423"/>
    <cellStyle name="Note 2 9" xfId="424"/>
    <cellStyle name="Note 2 9 2" xfId="425"/>
    <cellStyle name="Note 3" xfId="426"/>
    <cellStyle name="Note 3 2" xfId="427"/>
    <cellStyle name="Note 4" xfId="428"/>
    <cellStyle name="Note 4 10" xfId="429"/>
    <cellStyle name="Note 4 2" xfId="430"/>
    <cellStyle name="Note 4 2 2" xfId="431"/>
    <cellStyle name="Note 4 3" xfId="432"/>
    <cellStyle name="Note 4 3 2" xfId="433"/>
    <cellStyle name="Note 4 4" xfId="434"/>
    <cellStyle name="Note 4 4 2" xfId="435"/>
    <cellStyle name="Note 4 5" xfId="436"/>
    <cellStyle name="Note 4 5 2" xfId="437"/>
    <cellStyle name="Note 4 6" xfId="438"/>
    <cellStyle name="Note 4 6 2" xfId="439"/>
    <cellStyle name="Note 4 7" xfId="440"/>
    <cellStyle name="Note 4 7 2" xfId="441"/>
    <cellStyle name="Note 4 8" xfId="442"/>
    <cellStyle name="Note 4 8 2" xfId="443"/>
    <cellStyle name="Note 4 9" xfId="444"/>
    <cellStyle name="Note 4 9 2" xfId="445"/>
    <cellStyle name="Note 5" xfId="446"/>
    <cellStyle name="Note 5 10" xfId="447"/>
    <cellStyle name="Note 5 2" xfId="448"/>
    <cellStyle name="Note 5 2 2" xfId="449"/>
    <cellStyle name="Note 5 3" xfId="450"/>
    <cellStyle name="Note 5 3 2" xfId="451"/>
    <cellStyle name="Note 5 4" xfId="452"/>
    <cellStyle name="Note 5 4 2" xfId="453"/>
    <cellStyle name="Note 5 5" xfId="454"/>
    <cellStyle name="Note 5 5 2" xfId="455"/>
    <cellStyle name="Note 5 6" xfId="456"/>
    <cellStyle name="Note 5 6 2" xfId="457"/>
    <cellStyle name="Note 5 7" xfId="458"/>
    <cellStyle name="Note 5 7 2" xfId="459"/>
    <cellStyle name="Note 5 8" xfId="460"/>
    <cellStyle name="Note 5 8 2" xfId="461"/>
    <cellStyle name="Note 5 9" xfId="462"/>
    <cellStyle name="Note 5 9 2" xfId="463"/>
    <cellStyle name="Note 6" xfId="464"/>
    <cellStyle name="Note 6 2" xfId="465"/>
    <cellStyle name="Note 6 2 2" xfId="466"/>
    <cellStyle name="Note 6 3" xfId="467"/>
    <cellStyle name="Note 6 3 2" xfId="468"/>
    <cellStyle name="Note 6 4" xfId="469"/>
    <cellStyle name="Note 6 4 2" xfId="470"/>
    <cellStyle name="Note 6 5" xfId="471"/>
    <cellStyle name="Note 6 5 2" xfId="472"/>
    <cellStyle name="Note 6 6" xfId="473"/>
    <cellStyle name="Note 6 6 2" xfId="474"/>
    <cellStyle name="Note 6 7" xfId="475"/>
    <cellStyle name="Note 6 7 2" xfId="476"/>
    <cellStyle name="Note 6 8" xfId="477"/>
    <cellStyle name="Note 6 8 2" xfId="478"/>
    <cellStyle name="Note 6 9" xfId="479"/>
    <cellStyle name="Note 7" xfId="480"/>
    <cellStyle name="Note 7 2" xfId="481"/>
    <cellStyle name="Note 7 2 2" xfId="482"/>
    <cellStyle name="Note 7 3" xfId="483"/>
    <cellStyle name="Note 7 3 2" xfId="484"/>
    <cellStyle name="Note 7 4" xfId="485"/>
    <cellStyle name="Note 7 4 2" xfId="486"/>
    <cellStyle name="Note 7 5" xfId="487"/>
    <cellStyle name="Note 7 5 2" xfId="488"/>
    <cellStyle name="Note 7 6" xfId="489"/>
    <cellStyle name="Note 7 6 2" xfId="490"/>
    <cellStyle name="Note 7 7" xfId="491"/>
    <cellStyle name="Note 7 7 2" xfId="492"/>
    <cellStyle name="Note 7 8" xfId="493"/>
    <cellStyle name="Note 7 8 2" xfId="494"/>
    <cellStyle name="Note 7 9" xfId="495"/>
    <cellStyle name="Note 8" xfId="496"/>
    <cellStyle name="Note 8 2" xfId="497"/>
    <cellStyle name="Note 8 2 2" xfId="498"/>
    <cellStyle name="Note 8 3" xfId="499"/>
    <cellStyle name="Note 8 3 2" xfId="500"/>
    <cellStyle name="Note 8 4" xfId="501"/>
    <cellStyle name="Note 8 4 2" xfId="502"/>
    <cellStyle name="Note 8 5" xfId="503"/>
    <cellStyle name="Note 8 5 2" xfId="504"/>
    <cellStyle name="Note 8 6" xfId="505"/>
    <cellStyle name="Note 8 6 2" xfId="506"/>
    <cellStyle name="Note 8 7" xfId="507"/>
    <cellStyle name="Note 8 7 2" xfId="508"/>
    <cellStyle name="Note 8 8" xfId="509"/>
    <cellStyle name="Note 8 8 2" xfId="510"/>
    <cellStyle name="Note 8 9" xfId="511"/>
    <cellStyle name="Note 9" xfId="512"/>
    <cellStyle name="Note 9 2" xfId="513"/>
    <cellStyle name="Output" xfId="514"/>
    <cellStyle name="Output 2" xfId="515"/>
    <cellStyle name="Percent" xfId="516"/>
    <cellStyle name="Percent 10" xfId="517"/>
    <cellStyle name="Percent 10 2" xfId="518"/>
    <cellStyle name="Percent 11" xfId="519"/>
    <cellStyle name="Percent 11 2" xfId="520"/>
    <cellStyle name="Percent 12" xfId="521"/>
    <cellStyle name="Percent 12 2" xfId="522"/>
    <cellStyle name="Percent 13" xfId="523"/>
    <cellStyle name="Percent 13 2" xfId="524"/>
    <cellStyle name="Percent 14" xfId="525"/>
    <cellStyle name="Percent 14 2" xfId="526"/>
    <cellStyle name="Percent 15" xfId="527"/>
    <cellStyle name="Percent 2" xfId="528"/>
    <cellStyle name="Percent 2 10" xfId="529"/>
    <cellStyle name="Percent 2 10 2" xfId="530"/>
    <cellStyle name="Percent 2 11" xfId="531"/>
    <cellStyle name="Percent 2 11 2" xfId="532"/>
    <cellStyle name="Percent 2 12" xfId="533"/>
    <cellStyle name="Percent 2 2" xfId="534"/>
    <cellStyle name="Percent 2 2 2" xfId="535"/>
    <cellStyle name="Percent 2 3" xfId="536"/>
    <cellStyle name="Percent 2 3 2" xfId="537"/>
    <cellStyle name="Percent 2 4" xfId="538"/>
    <cellStyle name="Percent 2 4 2" xfId="539"/>
    <cellStyle name="Percent 2 5" xfId="540"/>
    <cellStyle name="Percent 2 5 2" xfId="541"/>
    <cellStyle name="Percent 2 6" xfId="542"/>
    <cellStyle name="Percent 2 6 2" xfId="543"/>
    <cellStyle name="Percent 2 7" xfId="544"/>
    <cellStyle name="Percent 2 7 2" xfId="545"/>
    <cellStyle name="Percent 2 8" xfId="546"/>
    <cellStyle name="Percent 2 8 2" xfId="547"/>
    <cellStyle name="Percent 2 9" xfId="548"/>
    <cellStyle name="Percent 2 9 2" xfId="549"/>
    <cellStyle name="Percent 3" xfId="550"/>
    <cellStyle name="Percent 3 2" xfId="551"/>
    <cellStyle name="Percent 3 3" xfId="552"/>
    <cellStyle name="Percent 4" xfId="553"/>
    <cellStyle name="Percent 4 10" xfId="554"/>
    <cellStyle name="Percent 4 2" xfId="555"/>
    <cellStyle name="Percent 4 2 2" xfId="556"/>
    <cellStyle name="Percent 4 3" xfId="557"/>
    <cellStyle name="Percent 4 3 2" xfId="558"/>
    <cellStyle name="Percent 4 4" xfId="559"/>
    <cellStyle name="Percent 4 4 2" xfId="560"/>
    <cellStyle name="Percent 4 5" xfId="561"/>
    <cellStyle name="Percent 4 5 2" xfId="562"/>
    <cellStyle name="Percent 4 6" xfId="563"/>
    <cellStyle name="Percent 4 6 2" xfId="564"/>
    <cellStyle name="Percent 4 7" xfId="565"/>
    <cellStyle name="Percent 4 7 2" xfId="566"/>
    <cellStyle name="Percent 4 8" xfId="567"/>
    <cellStyle name="Percent 4 8 2" xfId="568"/>
    <cellStyle name="Percent 4 9" xfId="569"/>
    <cellStyle name="Percent 4 9 2" xfId="570"/>
    <cellStyle name="Percent 5" xfId="571"/>
    <cellStyle name="Percent 5 2" xfId="572"/>
    <cellStyle name="Percent 5 2 2" xfId="573"/>
    <cellStyle name="Percent 5 3" xfId="574"/>
    <cellStyle name="Percent 5 3 2" xfId="575"/>
    <cellStyle name="Percent 5 4" xfId="576"/>
    <cellStyle name="Percent 5 4 2" xfId="577"/>
    <cellStyle name="Percent 5 5" xfId="578"/>
    <cellStyle name="Percent 5 5 2" xfId="579"/>
    <cellStyle name="Percent 5 6" xfId="580"/>
    <cellStyle name="Percent 5 6 2" xfId="581"/>
    <cellStyle name="Percent 5 7" xfId="582"/>
    <cellStyle name="Percent 5 7 2" xfId="583"/>
    <cellStyle name="Percent 5 8" xfId="584"/>
    <cellStyle name="Percent 5 8 2" xfId="585"/>
    <cellStyle name="Percent 5 9" xfId="586"/>
    <cellStyle name="Percent 6" xfId="587"/>
    <cellStyle name="Percent 6 2" xfId="588"/>
    <cellStyle name="Percent 6 2 2" xfId="589"/>
    <cellStyle name="Percent 6 3" xfId="590"/>
    <cellStyle name="Percent 6 3 2" xfId="591"/>
    <cellStyle name="Percent 6 4" xfId="592"/>
    <cellStyle name="Percent 6 4 2" xfId="593"/>
    <cellStyle name="Percent 6 5" xfId="594"/>
    <cellStyle name="Percent 6 5 2" xfId="595"/>
    <cellStyle name="Percent 6 6" xfId="596"/>
    <cellStyle name="Percent 6 6 2" xfId="597"/>
    <cellStyle name="Percent 6 7" xfId="598"/>
    <cellStyle name="Percent 6 7 2" xfId="599"/>
    <cellStyle name="Percent 6 8" xfId="600"/>
    <cellStyle name="Percent 6 8 2" xfId="601"/>
    <cellStyle name="Percent 6 9" xfId="602"/>
    <cellStyle name="Percent 7" xfId="603"/>
    <cellStyle name="Percent 7 2" xfId="604"/>
    <cellStyle name="Percent 7 2 2" xfId="605"/>
    <cellStyle name="Percent 7 3" xfId="606"/>
    <cellStyle name="Percent 7 3 2" xfId="607"/>
    <cellStyle name="Percent 7 4" xfId="608"/>
    <cellStyle name="Percent 7 4 2" xfId="609"/>
    <cellStyle name="Percent 7 5" xfId="610"/>
    <cellStyle name="Percent 7 5 2" xfId="611"/>
    <cellStyle name="Percent 7 6" xfId="612"/>
    <cellStyle name="Percent 7 6 2" xfId="613"/>
    <cellStyle name="Percent 7 7" xfId="614"/>
    <cellStyle name="Percent 7 7 2" xfId="615"/>
    <cellStyle name="Percent 7 8" xfId="616"/>
    <cellStyle name="Percent 7 8 2" xfId="617"/>
    <cellStyle name="Percent 7 9" xfId="618"/>
    <cellStyle name="Percent 8" xfId="619"/>
    <cellStyle name="Percent 8 2" xfId="620"/>
    <cellStyle name="Percent 9" xfId="621"/>
    <cellStyle name="Percent 9 2" xfId="622"/>
    <cellStyle name="Title" xfId="623"/>
    <cellStyle name="Title 2" xfId="624"/>
    <cellStyle name="Title 3" xfId="625"/>
    <cellStyle name="Total" xfId="626"/>
    <cellStyle name="Total 2" xfId="627"/>
    <cellStyle name="Warning Text" xfId="628"/>
    <cellStyle name="Warning Text 2" xfId="6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43101</v>
      </c>
    </row>
    <row r="7" spans="2:3" ht="15.75">
      <c r="B7" s="7" t="s">
        <v>212</v>
      </c>
      <c r="C7" s="141">
        <v>43465</v>
      </c>
    </row>
    <row r="8" spans="2:3" ht="15.75">
      <c r="B8" s="7" t="s">
        <v>213</v>
      </c>
      <c r="C8" s="141">
        <v>43472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7" sqref="G27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EXPAT ROMANIA BET UCITS ETF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31.12.2018 г.</v>
      </c>
      <c r="B4" s="33"/>
      <c r="C4" s="33"/>
      <c r="D4" s="33"/>
      <c r="E4" s="33"/>
      <c r="F4" s="106" t="s">
        <v>874</v>
      </c>
      <c r="G4" s="112">
        <f>ReportedCompletionDate</f>
        <v>43472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528074</v>
      </c>
      <c r="H11" s="127">
        <v>117643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746</v>
      </c>
      <c r="H13" s="11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746</v>
      </c>
      <c r="H16" s="128">
        <f>SUM(H13:H15)</f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-713</v>
      </c>
      <c r="H18" s="120">
        <f>SUM(H19:H20)</f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/>
      <c r="H19" s="11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>
        <v>-713</v>
      </c>
      <c r="H20" s="11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/>
      <c r="D21" s="145"/>
      <c r="E21" s="146" t="s">
        <v>923</v>
      </c>
      <c r="F21" s="109" t="s">
        <v>182</v>
      </c>
      <c r="G21" s="110"/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36511</v>
      </c>
      <c r="D22" s="145">
        <v>118164</v>
      </c>
      <c r="E22" s="146" t="s">
        <v>924</v>
      </c>
      <c r="F22" s="109" t="s">
        <v>925</v>
      </c>
      <c r="G22" s="110">
        <v>-65665</v>
      </c>
      <c r="H22" s="110">
        <v>-713</v>
      </c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-66378</v>
      </c>
      <c r="H23" s="128">
        <f>H19+H21+H20+H22</f>
        <v>-713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462442</v>
      </c>
      <c r="H24" s="128">
        <f>H11+H16+H23</f>
        <v>116930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36511</v>
      </c>
      <c r="D25" s="128">
        <f>SUM(D21:D24)</f>
        <v>118164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426633</v>
      </c>
      <c r="D27" s="120">
        <f>SUM(D28:D31)</f>
        <v>0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426633</v>
      </c>
      <c r="D28" s="110"/>
      <c r="E28" s="60" t="s">
        <v>103</v>
      </c>
      <c r="F28" s="137" t="s">
        <v>186</v>
      </c>
      <c r="G28" s="120">
        <f>SUM(G29:G31)</f>
        <v>702</v>
      </c>
      <c r="H28" s="120">
        <f>SUM(H29:H31)</f>
        <v>1269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278</v>
      </c>
      <c r="H29" s="133">
        <v>60</v>
      </c>
    </row>
    <row r="30" spans="1:8" ht="15.75">
      <c r="A30" s="149" t="s">
        <v>81</v>
      </c>
      <c r="B30" s="109" t="s">
        <v>158</v>
      </c>
      <c r="C30" s="133"/>
      <c r="D30" s="133"/>
      <c r="E30" s="140" t="s">
        <v>75</v>
      </c>
      <c r="F30" s="137" t="s">
        <v>188</v>
      </c>
      <c r="G30" s="133">
        <v>424</v>
      </c>
      <c r="H30" s="133">
        <v>1209</v>
      </c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/>
      <c r="D33" s="133"/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426633</v>
      </c>
      <c r="D37" s="119">
        <f>SUM(D32:D36)+D27</f>
        <v>0</v>
      </c>
      <c r="E37" s="63" t="s">
        <v>119</v>
      </c>
      <c r="F37" s="109" t="s">
        <v>195</v>
      </c>
      <c r="G37" s="133"/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/>
      <c r="E39" s="61" t="s">
        <v>92</v>
      </c>
      <c r="F39" s="137" t="s">
        <v>197</v>
      </c>
      <c r="G39" s="133"/>
      <c r="H39" s="133"/>
    </row>
    <row r="40" spans="1:8" ht="15.75">
      <c r="A40" s="60" t="s">
        <v>74</v>
      </c>
      <c r="B40" s="137" t="s">
        <v>167</v>
      </c>
      <c r="C40" s="133"/>
      <c r="D40" s="133"/>
      <c r="E40" s="64" t="s">
        <v>34</v>
      </c>
      <c r="F40" s="138" t="s">
        <v>198</v>
      </c>
      <c r="G40" s="134">
        <f>SUM(G32:G39)+G28+G27</f>
        <v>702</v>
      </c>
      <c r="H40" s="134">
        <f>SUM(H32:H39)+H28+H27</f>
        <v>1269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/>
      <c r="D42" s="133">
        <v>35</v>
      </c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0</v>
      </c>
      <c r="D43" s="134">
        <f>SUM(D39:D42)</f>
        <v>35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463144</v>
      </c>
      <c r="D45" s="134">
        <f>D25+D37+D43+D44</f>
        <v>118199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463144</v>
      </c>
      <c r="D47" s="338">
        <f>D18+D45</f>
        <v>118199</v>
      </c>
      <c r="E47" s="139" t="s">
        <v>35</v>
      </c>
      <c r="F47" s="104" t="s">
        <v>199</v>
      </c>
      <c r="G47" s="339">
        <f>G24+G40</f>
        <v>463144</v>
      </c>
      <c r="H47" s="339">
        <f>H24+H40</f>
        <v>118199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4">
      <selection activeCell="C15" sqref="C15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EXPAT ROMANIA BET UCITS ETF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01.01.2018 - 31.12.2018</v>
      </c>
      <c r="B4" s="32"/>
      <c r="C4" s="32"/>
      <c r="D4" s="32"/>
      <c r="E4" s="32"/>
      <c r="F4" s="28" t="s">
        <v>874</v>
      </c>
      <c r="G4" s="262">
        <f>ReportedCompletionDate</f>
        <v>43472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38885</v>
      </c>
      <c r="H12" s="121"/>
    </row>
    <row r="13" spans="1:8" s="59" customFormat="1" ht="31.5">
      <c r="A13" s="68" t="s">
        <v>886</v>
      </c>
      <c r="B13" s="151" t="s">
        <v>757</v>
      </c>
      <c r="C13" s="121">
        <v>904</v>
      </c>
      <c r="D13" s="121"/>
      <c r="E13" s="68" t="s">
        <v>889</v>
      </c>
      <c r="F13" s="151" t="s">
        <v>774</v>
      </c>
      <c r="G13" s="121">
        <v>18105</v>
      </c>
      <c r="H13" s="121"/>
    </row>
    <row r="14" spans="1:8" s="59" customFormat="1" ht="31.5">
      <c r="A14" s="68" t="s">
        <v>887</v>
      </c>
      <c r="B14" s="151" t="s">
        <v>758</v>
      </c>
      <c r="C14" s="121">
        <f>51799+84623</f>
        <v>136422</v>
      </c>
      <c r="D14" s="121"/>
      <c r="E14" s="68" t="s">
        <v>890</v>
      </c>
      <c r="F14" s="151" t="s">
        <v>775</v>
      </c>
      <c r="G14" s="121">
        <v>51242</v>
      </c>
      <c r="H14" s="121"/>
    </row>
    <row r="15" spans="1:8" s="59" customFormat="1" ht="31.5">
      <c r="A15" s="68" t="s">
        <v>888</v>
      </c>
      <c r="B15" s="151" t="s">
        <v>759</v>
      </c>
      <c r="C15" s="121">
        <v>17579</v>
      </c>
      <c r="D15" s="121">
        <v>621</v>
      </c>
      <c r="E15" s="68" t="s">
        <v>891</v>
      </c>
      <c r="F15" s="151" t="s">
        <v>776</v>
      </c>
      <c r="G15" s="121">
        <v>195</v>
      </c>
      <c r="H15" s="121"/>
    </row>
    <row r="16" spans="1:8" s="59" customFormat="1" ht="15.75">
      <c r="A16" s="68" t="s">
        <v>915</v>
      </c>
      <c r="B16" s="151" t="s">
        <v>760</v>
      </c>
      <c r="C16" s="121">
        <v>11236</v>
      </c>
      <c r="D16" s="121">
        <v>92</v>
      </c>
      <c r="E16" s="72" t="s">
        <v>892</v>
      </c>
      <c r="F16" s="151" t="s">
        <v>777</v>
      </c>
      <c r="G16" s="121"/>
      <c r="H16" s="121"/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166141</v>
      </c>
      <c r="D18" s="124">
        <f>SUM(D12:D16)</f>
        <v>713</v>
      </c>
      <c r="E18" s="70" t="s">
        <v>20</v>
      </c>
      <c r="F18" s="152" t="s">
        <v>779</v>
      </c>
      <c r="G18" s="124">
        <f>SUM(G12:G17)</f>
        <v>108427</v>
      </c>
      <c r="H18" s="124">
        <f>SUM(H12:H17)</f>
        <v>0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7951</v>
      </c>
      <c r="D21" s="121"/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7951</v>
      </c>
      <c r="D25" s="124">
        <f>SUM(D20:D24)</f>
        <v>0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174092</v>
      </c>
      <c r="D26" s="124">
        <f>D18+D25</f>
        <v>713</v>
      </c>
      <c r="E26" s="126" t="s">
        <v>40</v>
      </c>
      <c r="F26" s="152" t="s">
        <v>781</v>
      </c>
      <c r="G26" s="124">
        <f>G18+G25</f>
        <v>108427</v>
      </c>
      <c r="H26" s="124">
        <f>H18+H25</f>
        <v>0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0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65665</v>
      </c>
      <c r="H27" s="40">
        <f>IF((D26-H26)&gt;0,D26-H26,0)</f>
        <v>713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0</v>
      </c>
      <c r="D29" s="124">
        <f>D27-D28</f>
        <v>0</v>
      </c>
      <c r="E29" s="126" t="s">
        <v>125</v>
      </c>
      <c r="F29" s="152" t="s">
        <v>783</v>
      </c>
      <c r="G29" s="124">
        <f>G27</f>
        <v>65665</v>
      </c>
      <c r="H29" s="124">
        <f>H27</f>
        <v>713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174092</v>
      </c>
      <c r="D30" s="124">
        <f>D26+D28+D29</f>
        <v>713</v>
      </c>
      <c r="E30" s="126" t="s">
        <v>789</v>
      </c>
      <c r="F30" s="152" t="s">
        <v>784</v>
      </c>
      <c r="G30" s="124">
        <f>G26+G29</f>
        <v>174092</v>
      </c>
      <c r="H30" s="124">
        <f>H26+H29</f>
        <v>713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4">
      <selection activeCell="G17" sqref="G17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EXPAT ROMANIA BET UCITS ETF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01.01.2018 - 31.12.2018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43472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471654</v>
      </c>
      <c r="D13" s="291">
        <v>-59115</v>
      </c>
      <c r="E13" s="292">
        <f>SUM(C13:D13)</f>
        <v>412539</v>
      </c>
      <c r="F13" s="291">
        <v>118819</v>
      </c>
      <c r="G13" s="291"/>
      <c r="H13" s="292">
        <f>SUM(F13:G13)</f>
        <v>118819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-7951</v>
      </c>
      <c r="E18" s="292">
        <f t="shared" si="0"/>
        <v>-7951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471654</v>
      </c>
      <c r="D19" s="295">
        <f>SUM(D13:D14,D16:D18)</f>
        <v>-67066</v>
      </c>
      <c r="E19" s="292">
        <f t="shared" si="0"/>
        <v>404588</v>
      </c>
      <c r="F19" s="295">
        <f>SUM(F13:F14,F16:F18)</f>
        <v>118819</v>
      </c>
      <c r="G19" s="295">
        <f>SUM(G13:G14,G16:G18)</f>
        <v>0</v>
      </c>
      <c r="H19" s="292">
        <f t="shared" si="1"/>
        <v>118819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82213+18105+4551</f>
        <v>104869</v>
      </c>
      <c r="D21" s="291">
        <f>-593402-4360</f>
        <v>-597762</v>
      </c>
      <c r="E21" s="292">
        <f>SUM(C21:D21)</f>
        <v>-492893</v>
      </c>
      <c r="F21" s="291"/>
      <c r="G21" s="291"/>
      <c r="H21" s="292">
        <f>SUM(F21:G21)</f>
        <v>0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/>
      <c r="D23" s="291">
        <v>-1292</v>
      </c>
      <c r="E23" s="292">
        <f t="shared" si="2"/>
        <v>-1292</v>
      </c>
      <c r="F23" s="291"/>
      <c r="G23" s="291"/>
      <c r="H23" s="292">
        <f t="shared" si="3"/>
        <v>0</v>
      </c>
    </row>
    <row r="24" spans="1:8" ht="12.75">
      <c r="A24" s="290" t="s">
        <v>902</v>
      </c>
      <c r="B24" s="35" t="s">
        <v>802</v>
      </c>
      <c r="C24" s="291">
        <v>38887</v>
      </c>
      <c r="D24" s="291"/>
      <c r="E24" s="292">
        <f t="shared" si="2"/>
        <v>38887</v>
      </c>
      <c r="F24" s="291"/>
      <c r="G24" s="291"/>
      <c r="H24" s="292">
        <f t="shared" si="3"/>
        <v>0</v>
      </c>
    </row>
    <row r="25" spans="1:8" ht="12.75">
      <c r="A25" s="294" t="s">
        <v>903</v>
      </c>
      <c r="B25" s="35" t="s">
        <v>803</v>
      </c>
      <c r="C25" s="291"/>
      <c r="D25" s="291">
        <v>-6559</v>
      </c>
      <c r="E25" s="292">
        <f t="shared" si="2"/>
        <v>-6559</v>
      </c>
      <c r="F25" s="291"/>
      <c r="G25" s="291"/>
      <c r="H25" s="292">
        <f t="shared" si="3"/>
        <v>0</v>
      </c>
    </row>
    <row r="26" spans="1:8" ht="12.75">
      <c r="A26" s="294" t="s">
        <v>904</v>
      </c>
      <c r="B26" s="35" t="s">
        <v>804</v>
      </c>
      <c r="C26" s="291"/>
      <c r="D26" s="291">
        <v>-5314</v>
      </c>
      <c r="E26" s="292">
        <f t="shared" si="2"/>
        <v>-5314</v>
      </c>
      <c r="F26" s="291"/>
      <c r="G26" s="291"/>
      <c r="H26" s="292">
        <f t="shared" si="3"/>
        <v>0</v>
      </c>
    </row>
    <row r="27" spans="1:8" ht="12.75">
      <c r="A27" s="294" t="s">
        <v>905</v>
      </c>
      <c r="B27" s="35" t="s">
        <v>805</v>
      </c>
      <c r="C27" s="291"/>
      <c r="D27" s="291">
        <v>-17579</v>
      </c>
      <c r="E27" s="292">
        <f t="shared" si="2"/>
        <v>-17579</v>
      </c>
      <c r="F27" s="291"/>
      <c r="G27" s="291">
        <v>-620</v>
      </c>
      <c r="H27" s="292">
        <f>SUM(F27:G27)</f>
        <v>-620</v>
      </c>
    </row>
    <row r="28" spans="1:8" ht="12.75">
      <c r="A28" s="290" t="s">
        <v>906</v>
      </c>
      <c r="B28" s="35" t="s">
        <v>806</v>
      </c>
      <c r="C28" s="291">
        <f>112+25553</f>
        <v>25665</v>
      </c>
      <c r="D28" s="291">
        <f>-1526-113-25517</f>
        <v>-27156</v>
      </c>
      <c r="E28" s="292">
        <f t="shared" si="2"/>
        <v>-1491</v>
      </c>
      <c r="F28" s="291"/>
      <c r="G28" s="291">
        <v>-35</v>
      </c>
      <c r="H28" s="292">
        <f>SUM(F28:G28)</f>
        <v>-35</v>
      </c>
    </row>
    <row r="29" spans="1:8" ht="21" customHeight="1">
      <c r="A29" s="288" t="s">
        <v>94</v>
      </c>
      <c r="B29" s="118" t="s">
        <v>807</v>
      </c>
      <c r="C29" s="295">
        <f>SUM(C21:C28)</f>
        <v>169421</v>
      </c>
      <c r="D29" s="295">
        <f>SUM(D21:D28)</f>
        <v>-655662</v>
      </c>
      <c r="E29" s="292">
        <f t="shared" si="2"/>
        <v>-486241</v>
      </c>
      <c r="F29" s="295">
        <f>SUM(F21:F28)</f>
        <v>0</v>
      </c>
      <c r="G29" s="295">
        <f>SUM(G21:G28)</f>
        <v>-655</v>
      </c>
      <c r="H29" s="292">
        <f t="shared" si="3"/>
        <v>-655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/>
      <c r="H31" s="292">
        <f>SUM(F31:G31)</f>
        <v>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0</v>
      </c>
      <c r="H36" s="295">
        <f t="shared" si="4"/>
        <v>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641075</v>
      </c>
      <c r="D37" s="295">
        <f t="shared" si="5"/>
        <v>-722728</v>
      </c>
      <c r="E37" s="295">
        <f t="shared" si="5"/>
        <v>-81653</v>
      </c>
      <c r="F37" s="295">
        <f t="shared" si="5"/>
        <v>118819</v>
      </c>
      <c r="G37" s="295">
        <f t="shared" si="5"/>
        <v>-655</v>
      </c>
      <c r="H37" s="295">
        <f t="shared" si="5"/>
        <v>118164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118164</v>
      </c>
      <c r="F38" s="295"/>
      <c r="G38" s="295"/>
      <c r="H38" s="299">
        <v>0</v>
      </c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36511</v>
      </c>
      <c r="F39" s="295"/>
      <c r="G39" s="295"/>
      <c r="H39" s="295">
        <f>SUM(H37:H38)</f>
        <v>118164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36511</v>
      </c>
      <c r="F40" s="292"/>
      <c r="G40" s="292"/>
      <c r="H40" s="291">
        <v>118164</v>
      </c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EXPAT ROMANIA BET UCITS ETF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01.01.2018 - 31.12.2018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43472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47" t="s">
        <v>42</v>
      </c>
      <c r="E9" s="348"/>
      <c r="F9" s="348"/>
      <c r="G9" s="347" t="s">
        <v>43</v>
      </c>
      <c r="H9" s="355"/>
      <c r="I9" s="349" t="s">
        <v>44</v>
      </c>
      <c r="J9" s="43"/>
    </row>
    <row r="10" spans="1:10" ht="30.75" customHeight="1">
      <c r="A10" s="354"/>
      <c r="B10" s="354" t="s">
        <v>141</v>
      </c>
      <c r="C10" s="356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4"/>
      <c r="J10" s="43"/>
    </row>
    <row r="11" spans="1:10" ht="30.75" customHeight="1">
      <c r="A11" s="350"/>
      <c r="B11" s="350"/>
      <c r="C11" s="350"/>
      <c r="D11" s="353"/>
      <c r="E11" s="350"/>
      <c r="F11" s="353"/>
      <c r="G11" s="353"/>
      <c r="H11" s="353"/>
      <c r="I11" s="353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/>
      <c r="D13" s="113"/>
      <c r="E13" s="113"/>
      <c r="F13" s="113"/>
      <c r="G13" s="113"/>
      <c r="H13" s="113"/>
      <c r="I13" s="340">
        <f>SUM(C13:H13)</f>
        <v>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117643</v>
      </c>
      <c r="D14" s="340">
        <f>'1-SB'!H13</f>
        <v>0</v>
      </c>
      <c r="E14" s="340">
        <f>'1-SB'!H14</f>
        <v>0</v>
      </c>
      <c r="F14" s="340">
        <f>'1-SB'!H15</f>
        <v>0</v>
      </c>
      <c r="G14" s="340">
        <f>'1-SB'!H19+'1-SB'!H21</f>
        <v>0</v>
      </c>
      <c r="H14" s="340">
        <f>'1-SB'!H20+'1-SB'!H22</f>
        <v>-713</v>
      </c>
      <c r="I14" s="340">
        <f aca="true" t="shared" si="0" ref="I14:I36">SUM(C14:H14)</f>
        <v>116930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117643</v>
      </c>
      <c r="D18" s="341">
        <f t="shared" si="2"/>
        <v>0</v>
      </c>
      <c r="E18" s="341">
        <f>E14+E15</f>
        <v>0</v>
      </c>
      <c r="F18" s="341">
        <f t="shared" si="2"/>
        <v>0</v>
      </c>
      <c r="G18" s="341">
        <f t="shared" si="2"/>
        <v>0</v>
      </c>
      <c r="H18" s="341">
        <f t="shared" si="2"/>
        <v>-713</v>
      </c>
      <c r="I18" s="340">
        <f t="shared" si="0"/>
        <v>116930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410431</v>
      </c>
      <c r="D19" s="341">
        <f t="shared" si="3"/>
        <v>746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411177</v>
      </c>
      <c r="J19" s="43"/>
    </row>
    <row r="20" spans="1:10" ht="15">
      <c r="A20" s="88" t="s">
        <v>203</v>
      </c>
      <c r="B20" s="29" t="s">
        <v>825</v>
      </c>
      <c r="C20" s="114">
        <v>469106</v>
      </c>
      <c r="D20" s="114">
        <v>1186</v>
      </c>
      <c r="E20" s="114"/>
      <c r="F20" s="114"/>
      <c r="G20" s="114"/>
      <c r="H20" s="114"/>
      <c r="I20" s="340">
        <f t="shared" si="0"/>
        <v>470292</v>
      </c>
      <c r="J20" s="43"/>
    </row>
    <row r="21" spans="1:10" ht="15">
      <c r="A21" s="88" t="s">
        <v>204</v>
      </c>
      <c r="B21" s="29" t="s">
        <v>826</v>
      </c>
      <c r="C21" s="114">
        <v>-58675</v>
      </c>
      <c r="D21" s="114">
        <v>-440</v>
      </c>
      <c r="E21" s="114"/>
      <c r="F21" s="114"/>
      <c r="G21" s="114"/>
      <c r="H21" s="114"/>
      <c r="I21" s="340">
        <f t="shared" si="0"/>
        <v>-59115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0</v>
      </c>
      <c r="H22" s="341">
        <f>'1-SB'!G22</f>
        <v>-65665</v>
      </c>
      <c r="I22" s="340">
        <f t="shared" si="0"/>
        <v>-65665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528074</v>
      </c>
      <c r="D34" s="341">
        <f t="shared" si="7"/>
        <v>746</v>
      </c>
      <c r="E34" s="341">
        <f t="shared" si="7"/>
        <v>0</v>
      </c>
      <c r="F34" s="341">
        <f t="shared" si="7"/>
        <v>0</v>
      </c>
      <c r="G34" s="341">
        <f t="shared" si="7"/>
        <v>0</v>
      </c>
      <c r="H34" s="341">
        <f t="shared" si="7"/>
        <v>-66378</v>
      </c>
      <c r="I34" s="340">
        <f t="shared" si="0"/>
        <v>462442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528074</v>
      </c>
      <c r="D36" s="344">
        <f t="shared" si="8"/>
        <v>746</v>
      </c>
      <c r="E36" s="344">
        <f t="shared" si="8"/>
        <v>0</v>
      </c>
      <c r="F36" s="344">
        <f t="shared" si="8"/>
        <v>0</v>
      </c>
      <c r="G36" s="344">
        <f t="shared" si="8"/>
        <v>0</v>
      </c>
      <c r="H36" s="344">
        <f t="shared" si="8"/>
        <v>-66378</v>
      </c>
      <c r="I36" s="340">
        <f t="shared" si="0"/>
        <v>462442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51" t="s">
        <v>1323</v>
      </c>
      <c r="B39" s="352"/>
      <c r="C39" s="352"/>
      <c r="D39" s="352"/>
      <c r="E39" s="352"/>
      <c r="F39" s="352"/>
      <c r="G39" s="352"/>
      <c r="H39" s="352"/>
      <c r="I39" s="352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7">
      <selection activeCell="D23" sqref="D23:D26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EXPAT ROMANIA BET UCITS ETF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01.01.2018 - 31.12.2018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43472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1018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60150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270000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239850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241152.76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30000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30225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0.995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0.8796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4412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6549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251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-0.1151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-0.1591</v>
      </c>
    </row>
    <row r="25" spans="1:4" ht="15.75">
      <c r="A25" s="150">
        <v>15</v>
      </c>
      <c r="B25" s="63" t="s">
        <v>1326</v>
      </c>
      <c r="C25" s="266" t="s">
        <v>1330</v>
      </c>
      <c r="D25" s="329">
        <v>-0.1151</v>
      </c>
    </row>
    <row r="26" spans="1:4" ht="15.75">
      <c r="A26" s="150">
        <v>16</v>
      </c>
      <c r="B26" s="63" t="s">
        <v>1327</v>
      </c>
      <c r="C26" s="266" t="s">
        <v>1331</v>
      </c>
      <c r="D26" s="329">
        <v>0.2186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Expat Romania BET UCITS ETF</v>
      </c>
      <c r="B3" s="158" t="str">
        <f aca="true" t="shared" si="1" ref="B3:B34">dfRG</f>
        <v>05-1636</v>
      </c>
      <c r="C3" s="159">
        <f aca="true" t="shared" si="2" ref="C3:C34">EndDate</f>
        <v>43465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Expat Romania BET UCITS ETF</v>
      </c>
      <c r="B4" s="158" t="str">
        <f t="shared" si="1"/>
        <v>05-1636</v>
      </c>
      <c r="C4" s="159">
        <f t="shared" si="2"/>
        <v>43465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Expat Romania BET UCITS ETF</v>
      </c>
      <c r="B5" s="158" t="str">
        <f t="shared" si="1"/>
        <v>05-1636</v>
      </c>
      <c r="C5" s="159">
        <f t="shared" si="2"/>
        <v>43465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Expat Romania BET UCITS ETF</v>
      </c>
      <c r="B6" s="158" t="str">
        <f t="shared" si="1"/>
        <v>05-1636</v>
      </c>
      <c r="C6" s="159">
        <f t="shared" si="2"/>
        <v>43465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Expat Romania BET UCITS ETF</v>
      </c>
      <c r="B7" s="158" t="str">
        <f t="shared" si="1"/>
        <v>05-1636</v>
      </c>
      <c r="C7" s="159">
        <f t="shared" si="2"/>
        <v>43465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Expat Romania BET UCITS ETF</v>
      </c>
      <c r="B8" s="158" t="str">
        <f t="shared" si="1"/>
        <v>05-1636</v>
      </c>
      <c r="C8" s="159">
        <f t="shared" si="2"/>
        <v>43465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Expat Romania BET UCITS ETF</v>
      </c>
      <c r="B9" s="158" t="str">
        <f t="shared" si="1"/>
        <v>05-1636</v>
      </c>
      <c r="C9" s="159">
        <f t="shared" si="2"/>
        <v>43465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Expat Romania BET UCITS ETF</v>
      </c>
      <c r="B10" s="158" t="str">
        <f t="shared" si="1"/>
        <v>05-1636</v>
      </c>
      <c r="C10" s="159">
        <f t="shared" si="2"/>
        <v>43465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Expat Romania BET UCITS ETF</v>
      </c>
      <c r="B11" s="158" t="str">
        <f t="shared" si="1"/>
        <v>05-1636</v>
      </c>
      <c r="C11" s="159">
        <f t="shared" si="2"/>
        <v>43465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Expat Romania BET UCITS ETF</v>
      </c>
      <c r="B12" s="158" t="str">
        <f t="shared" si="1"/>
        <v>05-1636</v>
      </c>
      <c r="C12" s="159">
        <f t="shared" si="2"/>
        <v>43465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Expat Romania BET UCITS ETF</v>
      </c>
      <c r="B13" s="158" t="str">
        <f t="shared" si="1"/>
        <v>05-1636</v>
      </c>
      <c r="C13" s="159">
        <f t="shared" si="2"/>
        <v>43465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Expat Romania BET UCITS ETF</v>
      </c>
      <c r="B14" s="158" t="str">
        <f t="shared" si="1"/>
        <v>05-1636</v>
      </c>
      <c r="C14" s="159">
        <f t="shared" si="2"/>
        <v>43465</v>
      </c>
      <c r="D14" s="172" t="s">
        <v>150</v>
      </c>
      <c r="E14" s="173" t="s">
        <v>8</v>
      </c>
      <c r="F14" s="158" t="s">
        <v>754</v>
      </c>
      <c r="G14" s="162">
        <f>'1-SB'!C21</f>
        <v>0</v>
      </c>
    </row>
    <row r="15" spans="1:7" ht="15.75">
      <c r="A15" s="157" t="str">
        <f t="shared" si="0"/>
        <v>Expat Romania BET UCITS ETF</v>
      </c>
      <c r="B15" s="158" t="str">
        <f t="shared" si="1"/>
        <v>05-1636</v>
      </c>
      <c r="C15" s="159">
        <f t="shared" si="2"/>
        <v>43465</v>
      </c>
      <c r="D15" s="172" t="s">
        <v>151</v>
      </c>
      <c r="E15" s="173" t="s">
        <v>9</v>
      </c>
      <c r="F15" s="158" t="s">
        <v>754</v>
      </c>
      <c r="G15" s="162">
        <f>'1-SB'!C22</f>
        <v>36511</v>
      </c>
    </row>
    <row r="16" spans="1:7" ht="15.75">
      <c r="A16" s="157" t="str">
        <f t="shared" si="0"/>
        <v>Expat Romania BET UCITS ETF</v>
      </c>
      <c r="B16" s="158" t="str">
        <f t="shared" si="1"/>
        <v>05-1636</v>
      </c>
      <c r="C16" s="159">
        <f t="shared" si="2"/>
        <v>43465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Expat Romania BET UCITS ETF</v>
      </c>
      <c r="B17" s="158" t="str">
        <f t="shared" si="1"/>
        <v>05-1636</v>
      </c>
      <c r="C17" s="159">
        <f t="shared" si="2"/>
        <v>43465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Expat Romania BET UCITS ETF</v>
      </c>
      <c r="B18" s="158" t="str">
        <f t="shared" si="1"/>
        <v>05-1636</v>
      </c>
      <c r="C18" s="159">
        <f t="shared" si="2"/>
        <v>43465</v>
      </c>
      <c r="D18" s="170" t="s">
        <v>154</v>
      </c>
      <c r="E18" s="174" t="s">
        <v>11</v>
      </c>
      <c r="F18" s="158" t="s">
        <v>754</v>
      </c>
      <c r="G18" s="162">
        <f>'1-SB'!C25</f>
        <v>36511</v>
      </c>
    </row>
    <row r="19" spans="1:7" ht="15.75">
      <c r="A19" s="157" t="str">
        <f t="shared" si="0"/>
        <v>Expat Romania BET UCITS ETF</v>
      </c>
      <c r="B19" s="158" t="str">
        <f t="shared" si="1"/>
        <v>05-1636</v>
      </c>
      <c r="C19" s="159">
        <f t="shared" si="2"/>
        <v>43465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Expat Romania BET UCITS ETF</v>
      </c>
      <c r="B20" s="158" t="str">
        <f t="shared" si="1"/>
        <v>05-1636</v>
      </c>
      <c r="C20" s="159">
        <f t="shared" si="2"/>
        <v>43465</v>
      </c>
      <c r="D20" s="172" t="s">
        <v>155</v>
      </c>
      <c r="E20" s="173" t="s">
        <v>115</v>
      </c>
      <c r="F20" s="158" t="s">
        <v>754</v>
      </c>
      <c r="G20" s="162">
        <f>'1-SB'!C27</f>
        <v>426633</v>
      </c>
    </row>
    <row r="21" spans="1:7" ht="15.75">
      <c r="A21" s="157" t="str">
        <f t="shared" si="0"/>
        <v>Expat Romania BET UCITS ETF</v>
      </c>
      <c r="B21" s="158" t="str">
        <f t="shared" si="1"/>
        <v>05-1636</v>
      </c>
      <c r="C21" s="159">
        <f t="shared" si="2"/>
        <v>43465</v>
      </c>
      <c r="D21" s="172" t="s">
        <v>156</v>
      </c>
      <c r="E21" s="175" t="s">
        <v>73</v>
      </c>
      <c r="F21" s="158" t="s">
        <v>754</v>
      </c>
      <c r="G21" s="162">
        <f>'1-SB'!C28</f>
        <v>426633</v>
      </c>
    </row>
    <row r="22" spans="1:7" ht="15.75">
      <c r="A22" s="157" t="str">
        <f t="shared" si="0"/>
        <v>Expat Romania BET UCITS ETF</v>
      </c>
      <c r="B22" s="158" t="str">
        <f t="shared" si="1"/>
        <v>05-1636</v>
      </c>
      <c r="C22" s="159">
        <f t="shared" si="2"/>
        <v>43465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Expat Romania BET UCITS ETF</v>
      </c>
      <c r="B23" s="158" t="str">
        <f t="shared" si="1"/>
        <v>05-1636</v>
      </c>
      <c r="C23" s="159">
        <f t="shared" si="2"/>
        <v>43465</v>
      </c>
      <c r="D23" s="172" t="s">
        <v>158</v>
      </c>
      <c r="E23" s="175" t="s">
        <v>81</v>
      </c>
      <c r="F23" s="158" t="s">
        <v>754</v>
      </c>
      <c r="G23" s="162">
        <f>'1-SB'!C30</f>
        <v>0</v>
      </c>
    </row>
    <row r="24" spans="1:7" ht="15.75">
      <c r="A24" s="157" t="str">
        <f t="shared" si="0"/>
        <v>Expat Romania BET UCITS ETF</v>
      </c>
      <c r="B24" s="158" t="str">
        <f t="shared" si="1"/>
        <v>05-1636</v>
      </c>
      <c r="C24" s="159">
        <f t="shared" si="2"/>
        <v>43465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Expat Romania BET UCITS ETF</v>
      </c>
      <c r="B25" s="158" t="str">
        <f t="shared" si="1"/>
        <v>05-1636</v>
      </c>
      <c r="C25" s="159">
        <f t="shared" si="2"/>
        <v>43465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Expat Romania BET UCITS ETF</v>
      </c>
      <c r="B26" s="158" t="str">
        <f t="shared" si="1"/>
        <v>05-1636</v>
      </c>
      <c r="C26" s="159">
        <f t="shared" si="2"/>
        <v>43465</v>
      </c>
      <c r="D26" s="172" t="s">
        <v>161</v>
      </c>
      <c r="E26" s="173" t="s">
        <v>108</v>
      </c>
      <c r="F26" s="158" t="s">
        <v>754</v>
      </c>
      <c r="G26" s="162">
        <f>'1-SB'!C33</f>
        <v>0</v>
      </c>
    </row>
    <row r="27" spans="1:7" ht="15.75">
      <c r="A27" s="157" t="str">
        <f t="shared" si="0"/>
        <v>Expat Romania BET UCITS ETF</v>
      </c>
      <c r="B27" s="158" t="str">
        <f t="shared" si="1"/>
        <v>05-1636</v>
      </c>
      <c r="C27" s="159">
        <f t="shared" si="2"/>
        <v>43465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Expat Romania BET UCITS ETF</v>
      </c>
      <c r="B28" s="158" t="str">
        <f t="shared" si="1"/>
        <v>05-1636</v>
      </c>
      <c r="C28" s="159">
        <f t="shared" si="2"/>
        <v>43465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Expat Romania BET UCITS ETF</v>
      </c>
      <c r="B29" s="158" t="str">
        <f t="shared" si="1"/>
        <v>05-1636</v>
      </c>
      <c r="C29" s="159">
        <f t="shared" si="2"/>
        <v>43465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Expat Romania BET UCITS ETF</v>
      </c>
      <c r="B30" s="158" t="str">
        <f t="shared" si="1"/>
        <v>05-1636</v>
      </c>
      <c r="C30" s="159">
        <f t="shared" si="2"/>
        <v>43465</v>
      </c>
      <c r="D30" s="172" t="s">
        <v>165</v>
      </c>
      <c r="E30" s="174" t="s">
        <v>12</v>
      </c>
      <c r="F30" s="158" t="s">
        <v>754</v>
      </c>
      <c r="G30" s="162">
        <f>'1-SB'!C37</f>
        <v>426633</v>
      </c>
    </row>
    <row r="31" spans="1:7" ht="15.75">
      <c r="A31" s="157" t="str">
        <f t="shared" si="0"/>
        <v>Expat Romania BET UCITS ETF</v>
      </c>
      <c r="B31" s="158" t="str">
        <f t="shared" si="1"/>
        <v>05-1636</v>
      </c>
      <c r="C31" s="159">
        <f t="shared" si="2"/>
        <v>43465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Expat Romania BET UCITS ETF</v>
      </c>
      <c r="B32" s="158" t="str">
        <f t="shared" si="1"/>
        <v>05-1636</v>
      </c>
      <c r="C32" s="159">
        <f t="shared" si="2"/>
        <v>43465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Expat Romania BET UCITS ETF</v>
      </c>
      <c r="B33" s="158" t="str">
        <f t="shared" si="1"/>
        <v>05-1636</v>
      </c>
      <c r="C33" s="159">
        <f t="shared" si="2"/>
        <v>43465</v>
      </c>
      <c r="D33" s="165" t="s">
        <v>167</v>
      </c>
      <c r="E33" s="166" t="s">
        <v>74</v>
      </c>
      <c r="F33" s="158" t="s">
        <v>754</v>
      </c>
      <c r="G33" s="162">
        <f>'1-SB'!C40</f>
        <v>0</v>
      </c>
    </row>
    <row r="34" spans="1:7" ht="15.75">
      <c r="A34" s="157" t="str">
        <f t="shared" si="0"/>
        <v>Expat Romania BET UCITS ETF</v>
      </c>
      <c r="B34" s="158" t="str">
        <f t="shared" si="1"/>
        <v>05-1636</v>
      </c>
      <c r="C34" s="159">
        <f t="shared" si="2"/>
        <v>43465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Expat Romania BET UCITS ETF</v>
      </c>
      <c r="B35" s="158" t="str">
        <f aca="true" t="shared" si="4" ref="B35:B58">dfRG</f>
        <v>05-1636</v>
      </c>
      <c r="C35" s="159">
        <f aca="true" t="shared" si="5" ref="C35:C58">EndDate</f>
        <v>43465</v>
      </c>
      <c r="D35" s="165" t="s">
        <v>169</v>
      </c>
      <c r="E35" s="166" t="s">
        <v>82</v>
      </c>
      <c r="F35" s="158" t="s">
        <v>754</v>
      </c>
      <c r="G35" s="162">
        <f>'1-SB'!C42</f>
        <v>0</v>
      </c>
    </row>
    <row r="36" spans="1:7" ht="15.75">
      <c r="A36" s="157" t="str">
        <f t="shared" si="3"/>
        <v>Expat Romania BET UCITS ETF</v>
      </c>
      <c r="B36" s="158" t="str">
        <f t="shared" si="4"/>
        <v>05-1636</v>
      </c>
      <c r="C36" s="159">
        <f t="shared" si="5"/>
        <v>43465</v>
      </c>
      <c r="D36" s="163" t="s">
        <v>170</v>
      </c>
      <c r="E36" s="169" t="s">
        <v>13</v>
      </c>
      <c r="F36" s="158" t="s">
        <v>754</v>
      </c>
      <c r="G36" s="162">
        <f>'1-SB'!C43</f>
        <v>0</v>
      </c>
    </row>
    <row r="37" spans="1:7" ht="15.75">
      <c r="A37" s="157" t="str">
        <f t="shared" si="3"/>
        <v>Expat Romania BET UCITS ETF</v>
      </c>
      <c r="B37" s="158" t="str">
        <f t="shared" si="4"/>
        <v>05-1636</v>
      </c>
      <c r="C37" s="159">
        <f t="shared" si="5"/>
        <v>43465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Expat Romania BET UCITS ETF</v>
      </c>
      <c r="B38" s="158" t="str">
        <f t="shared" si="4"/>
        <v>05-1636</v>
      </c>
      <c r="C38" s="159">
        <f t="shared" si="5"/>
        <v>43465</v>
      </c>
      <c r="D38" s="163" t="s">
        <v>172</v>
      </c>
      <c r="E38" s="169" t="s">
        <v>34</v>
      </c>
      <c r="F38" s="158" t="s">
        <v>754</v>
      </c>
      <c r="G38" s="162">
        <f>'1-SB'!C45</f>
        <v>463144</v>
      </c>
    </row>
    <row r="39" spans="1:7" ht="15.75">
      <c r="A39" s="157" t="str">
        <f t="shared" si="3"/>
        <v>Expat Romania BET UCITS ETF</v>
      </c>
      <c r="B39" s="158" t="str">
        <f t="shared" si="4"/>
        <v>05-1636</v>
      </c>
      <c r="C39" s="159">
        <f t="shared" si="5"/>
        <v>43465</v>
      </c>
      <c r="D39" s="163" t="s">
        <v>173</v>
      </c>
      <c r="E39" s="163" t="s">
        <v>36</v>
      </c>
      <c r="F39" s="158" t="s">
        <v>754</v>
      </c>
      <c r="G39" s="162">
        <f>'1-SB'!C47</f>
        <v>463144</v>
      </c>
    </row>
    <row r="40" spans="1:7" ht="15.75">
      <c r="A40" s="176" t="str">
        <f t="shared" si="3"/>
        <v>Expat Romania BET UCITS ETF</v>
      </c>
      <c r="B40" s="177" t="str">
        <f t="shared" si="4"/>
        <v>05-1636</v>
      </c>
      <c r="C40" s="178">
        <f t="shared" si="5"/>
        <v>43465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Expat Romania BET UCITS ETF</v>
      </c>
      <c r="B41" s="177" t="str">
        <f t="shared" si="4"/>
        <v>05-1636</v>
      </c>
      <c r="C41" s="178">
        <f t="shared" si="5"/>
        <v>43465</v>
      </c>
      <c r="D41" s="182" t="s">
        <v>174</v>
      </c>
      <c r="E41" s="183" t="s">
        <v>881</v>
      </c>
      <c r="F41" s="177" t="s">
        <v>755</v>
      </c>
      <c r="G41" s="181">
        <f>'1-SB'!G11</f>
        <v>528074</v>
      </c>
    </row>
    <row r="42" spans="1:7" ht="15.75">
      <c r="A42" s="176" t="str">
        <f t="shared" si="3"/>
        <v>Expat Romania BET UCITS ETF</v>
      </c>
      <c r="B42" s="177" t="str">
        <f t="shared" si="4"/>
        <v>05-1636</v>
      </c>
      <c r="C42" s="178">
        <f t="shared" si="5"/>
        <v>43465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Expat Romania BET UCITS ETF</v>
      </c>
      <c r="B43" s="177" t="str">
        <f t="shared" si="4"/>
        <v>05-1636</v>
      </c>
      <c r="C43" s="178">
        <f t="shared" si="5"/>
        <v>43465</v>
      </c>
      <c r="D43" s="185" t="s">
        <v>175</v>
      </c>
      <c r="E43" s="186" t="s">
        <v>114</v>
      </c>
      <c r="F43" s="177" t="s">
        <v>755</v>
      </c>
      <c r="G43" s="181">
        <f>'1-SB'!G13</f>
        <v>746</v>
      </c>
    </row>
    <row r="44" spans="1:7" ht="15.75">
      <c r="A44" s="176" t="str">
        <f t="shared" si="3"/>
        <v>Expat Romania BET UCITS ETF</v>
      </c>
      <c r="B44" s="177" t="str">
        <f t="shared" si="4"/>
        <v>05-1636</v>
      </c>
      <c r="C44" s="178">
        <f t="shared" si="5"/>
        <v>43465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Expat Romania BET UCITS ETF</v>
      </c>
      <c r="B45" s="177" t="str">
        <f t="shared" si="4"/>
        <v>05-1636</v>
      </c>
      <c r="C45" s="178">
        <f t="shared" si="5"/>
        <v>43465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Expat Romania BET UCITS ETF</v>
      </c>
      <c r="B46" s="177" t="str">
        <f t="shared" si="4"/>
        <v>05-1636</v>
      </c>
      <c r="C46" s="178">
        <f t="shared" si="5"/>
        <v>43465</v>
      </c>
      <c r="D46" s="182" t="s">
        <v>178</v>
      </c>
      <c r="E46" s="187" t="s">
        <v>23</v>
      </c>
      <c r="F46" s="177" t="s">
        <v>755</v>
      </c>
      <c r="G46" s="181">
        <f>'1-SB'!G16</f>
        <v>746</v>
      </c>
    </row>
    <row r="47" spans="1:7" ht="15.75">
      <c r="A47" s="176" t="str">
        <f t="shared" si="3"/>
        <v>Expat Romania BET UCITS ETF</v>
      </c>
      <c r="B47" s="177" t="str">
        <f t="shared" si="4"/>
        <v>05-1636</v>
      </c>
      <c r="C47" s="178">
        <f t="shared" si="5"/>
        <v>43465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Expat Romania BET UCITS ETF</v>
      </c>
      <c r="B48" s="177" t="str">
        <f t="shared" si="4"/>
        <v>05-1636</v>
      </c>
      <c r="C48" s="178">
        <f t="shared" si="5"/>
        <v>43465</v>
      </c>
      <c r="D48" s="184" t="s">
        <v>179</v>
      </c>
      <c r="E48" s="186" t="s">
        <v>26</v>
      </c>
      <c r="F48" s="177" t="s">
        <v>755</v>
      </c>
      <c r="G48" s="181">
        <f>'1-SB'!G18</f>
        <v>-713</v>
      </c>
    </row>
    <row r="49" spans="1:7" ht="15.75">
      <c r="A49" s="176" t="str">
        <f t="shared" si="3"/>
        <v>Expat Romania BET UCITS ETF</v>
      </c>
      <c r="B49" s="177" t="str">
        <f t="shared" si="4"/>
        <v>05-1636</v>
      </c>
      <c r="C49" s="178">
        <f t="shared" si="5"/>
        <v>43465</v>
      </c>
      <c r="D49" s="184" t="s">
        <v>180</v>
      </c>
      <c r="E49" s="188" t="s">
        <v>27</v>
      </c>
      <c r="F49" s="177" t="s">
        <v>755</v>
      </c>
      <c r="G49" s="181">
        <f>'1-SB'!G19</f>
        <v>0</v>
      </c>
    </row>
    <row r="50" spans="1:7" ht="15.75">
      <c r="A50" s="176" t="str">
        <f t="shared" si="3"/>
        <v>Expat Romania BET UCITS ETF</v>
      </c>
      <c r="B50" s="177" t="str">
        <f t="shared" si="4"/>
        <v>05-1636</v>
      </c>
      <c r="C50" s="178">
        <f t="shared" si="5"/>
        <v>43465</v>
      </c>
      <c r="D50" s="184" t="s">
        <v>181</v>
      </c>
      <c r="E50" s="188" t="s">
        <v>28</v>
      </c>
      <c r="F50" s="177" t="s">
        <v>755</v>
      </c>
      <c r="G50" s="181">
        <f>'1-SB'!G20</f>
        <v>-713</v>
      </c>
    </row>
    <row r="51" spans="1:7" ht="15.75">
      <c r="A51" s="176" t="str">
        <f t="shared" si="3"/>
        <v>Expat Romania BET UCITS ETF</v>
      </c>
      <c r="B51" s="177" t="str">
        <f t="shared" si="4"/>
        <v>05-1636</v>
      </c>
      <c r="C51" s="178">
        <f t="shared" si="5"/>
        <v>43465</v>
      </c>
      <c r="D51" s="189" t="s">
        <v>182</v>
      </c>
      <c r="E51" s="190" t="s">
        <v>923</v>
      </c>
      <c r="F51" s="177" t="s">
        <v>755</v>
      </c>
      <c r="G51" s="181">
        <f>'1-SB'!G21</f>
        <v>0</v>
      </c>
    </row>
    <row r="52" spans="1:7" ht="15.75">
      <c r="A52" s="176" t="str">
        <f t="shared" si="3"/>
        <v>Expat Romania BET UCITS ETF</v>
      </c>
      <c r="B52" s="177" t="str">
        <f t="shared" si="4"/>
        <v>05-1636</v>
      </c>
      <c r="C52" s="178">
        <f t="shared" si="5"/>
        <v>43465</v>
      </c>
      <c r="D52" s="189" t="s">
        <v>925</v>
      </c>
      <c r="E52" s="190" t="s">
        <v>924</v>
      </c>
      <c r="F52" s="177" t="s">
        <v>755</v>
      </c>
      <c r="G52" s="181">
        <f>'1-SB'!G22</f>
        <v>-65665</v>
      </c>
    </row>
    <row r="53" spans="1:7" ht="15.75">
      <c r="A53" s="176" t="str">
        <f t="shared" si="3"/>
        <v>Expat Romania BET UCITS ETF</v>
      </c>
      <c r="B53" s="177" t="str">
        <f t="shared" si="4"/>
        <v>05-1636</v>
      </c>
      <c r="C53" s="178">
        <f t="shared" si="5"/>
        <v>43465</v>
      </c>
      <c r="D53" s="182" t="s">
        <v>183</v>
      </c>
      <c r="E53" s="187" t="s">
        <v>29</v>
      </c>
      <c r="F53" s="177" t="s">
        <v>755</v>
      </c>
      <c r="G53" s="181">
        <f>'1-SB'!G23</f>
        <v>-66378</v>
      </c>
    </row>
    <row r="54" spans="1:7" ht="15.75">
      <c r="A54" s="176" t="str">
        <f t="shared" si="3"/>
        <v>Expat Romania BET UCITS ETF</v>
      </c>
      <c r="B54" s="177" t="str">
        <f t="shared" si="4"/>
        <v>05-1636</v>
      </c>
      <c r="C54" s="178">
        <f t="shared" si="5"/>
        <v>43465</v>
      </c>
      <c r="D54" s="179" t="s">
        <v>184</v>
      </c>
      <c r="E54" s="191" t="s">
        <v>31</v>
      </c>
      <c r="F54" s="177" t="s">
        <v>755</v>
      </c>
      <c r="G54" s="181">
        <f>'1-SB'!G24</f>
        <v>462442</v>
      </c>
    </row>
    <row r="55" spans="1:7" ht="15.75">
      <c r="A55" s="176" t="str">
        <f t="shared" si="3"/>
        <v>Expat Romania BET UCITS ETF</v>
      </c>
      <c r="B55" s="177" t="str">
        <f t="shared" si="4"/>
        <v>05-1636</v>
      </c>
      <c r="C55" s="178">
        <f t="shared" si="5"/>
        <v>43465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Expat Romania BET UCITS ETF</v>
      </c>
      <c r="B56" s="177" t="str">
        <f t="shared" si="4"/>
        <v>05-1636</v>
      </c>
      <c r="C56" s="178">
        <f t="shared" si="5"/>
        <v>43465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Expat Romania BET UCITS ETF</v>
      </c>
      <c r="B57" s="177" t="str">
        <f t="shared" si="4"/>
        <v>05-1636</v>
      </c>
      <c r="C57" s="178">
        <f t="shared" si="5"/>
        <v>43465</v>
      </c>
      <c r="D57" s="184" t="s">
        <v>186</v>
      </c>
      <c r="E57" s="186" t="s">
        <v>103</v>
      </c>
      <c r="F57" s="177" t="s">
        <v>755</v>
      </c>
      <c r="G57" s="181">
        <f>'1-SB'!G28</f>
        <v>702</v>
      </c>
    </row>
    <row r="58" spans="1:7" ht="15.75">
      <c r="A58" s="176" t="str">
        <f t="shared" si="3"/>
        <v>Expat Romania BET UCITS ETF</v>
      </c>
      <c r="B58" s="177" t="str">
        <f t="shared" si="4"/>
        <v>05-1636</v>
      </c>
      <c r="C58" s="178">
        <f t="shared" si="5"/>
        <v>43465</v>
      </c>
      <c r="D58" s="184" t="s">
        <v>187</v>
      </c>
      <c r="E58" s="188" t="s">
        <v>139</v>
      </c>
      <c r="F58" s="177" t="s">
        <v>755</v>
      </c>
      <c r="G58" s="181">
        <f>'1-SB'!G29</f>
        <v>278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424</v>
      </c>
    </row>
    <row r="60" spans="1:7" ht="15.75">
      <c r="A60" s="176" t="str">
        <f aca="true" t="shared" si="6" ref="A60:A81">dfName</f>
        <v>Expat Romania BET UCITS ETF</v>
      </c>
      <c r="B60" s="177" t="str">
        <f aca="true" t="shared" si="7" ref="B60:B81">dfRG</f>
        <v>05-1636</v>
      </c>
      <c r="C60" s="178">
        <f aca="true" t="shared" si="8" ref="C60:C81">EndDate</f>
        <v>43465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Expat Romania BET UCITS ETF</v>
      </c>
      <c r="B61" s="177" t="str">
        <f t="shared" si="7"/>
        <v>05-1636</v>
      </c>
      <c r="C61" s="178">
        <f t="shared" si="8"/>
        <v>43465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Expat Romania BET UCITS ETF</v>
      </c>
      <c r="B62" s="177" t="str">
        <f t="shared" si="7"/>
        <v>05-1636</v>
      </c>
      <c r="C62" s="178">
        <f t="shared" si="8"/>
        <v>43465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Expat Romania BET UCITS ETF</v>
      </c>
      <c r="B63" s="177" t="str">
        <f t="shared" si="7"/>
        <v>05-1636</v>
      </c>
      <c r="C63" s="178">
        <f t="shared" si="8"/>
        <v>43465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Expat Romania BET UCITS ETF</v>
      </c>
      <c r="B64" s="177" t="str">
        <f t="shared" si="7"/>
        <v>05-1636</v>
      </c>
      <c r="C64" s="178">
        <f t="shared" si="8"/>
        <v>43465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Expat Romania BET UCITS ETF</v>
      </c>
      <c r="B65" s="177" t="str">
        <f t="shared" si="7"/>
        <v>05-1636</v>
      </c>
      <c r="C65" s="178">
        <f t="shared" si="8"/>
        <v>43465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Expat Romania BET UCITS ETF</v>
      </c>
      <c r="B66" s="177" t="str">
        <f t="shared" si="7"/>
        <v>05-1636</v>
      </c>
      <c r="C66" s="178">
        <f t="shared" si="8"/>
        <v>43465</v>
      </c>
      <c r="D66" s="189" t="s">
        <v>195</v>
      </c>
      <c r="E66" s="193" t="s">
        <v>119</v>
      </c>
      <c r="F66" s="177" t="s">
        <v>755</v>
      </c>
      <c r="G66" s="181">
        <f>'1-SB'!G37</f>
        <v>0</v>
      </c>
    </row>
    <row r="67" spans="1:7" ht="31.5">
      <c r="A67" s="176" t="str">
        <f t="shared" si="6"/>
        <v>Expat Romania BET UCITS ETF</v>
      </c>
      <c r="B67" s="177" t="str">
        <f t="shared" si="7"/>
        <v>05-1636</v>
      </c>
      <c r="C67" s="178">
        <f t="shared" si="8"/>
        <v>43465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Expat Romania BET UCITS ETF</v>
      </c>
      <c r="B68" s="177" t="str">
        <f t="shared" si="7"/>
        <v>05-1636</v>
      </c>
      <c r="C68" s="178">
        <f t="shared" si="8"/>
        <v>43465</v>
      </c>
      <c r="D68" s="184" t="s">
        <v>197</v>
      </c>
      <c r="E68" s="192" t="s">
        <v>92</v>
      </c>
      <c r="F68" s="177" t="s">
        <v>755</v>
      </c>
      <c r="G68" s="181">
        <f>'1-SB'!G39</f>
        <v>0</v>
      </c>
    </row>
    <row r="69" spans="1:7" ht="15.75">
      <c r="A69" s="176" t="str">
        <f t="shared" si="6"/>
        <v>Expat Romania BET UCITS ETF</v>
      </c>
      <c r="B69" s="177" t="str">
        <f t="shared" si="7"/>
        <v>05-1636</v>
      </c>
      <c r="C69" s="178">
        <f t="shared" si="8"/>
        <v>43465</v>
      </c>
      <c r="D69" s="179" t="s">
        <v>198</v>
      </c>
      <c r="E69" s="191" t="s">
        <v>34</v>
      </c>
      <c r="F69" s="177" t="s">
        <v>755</v>
      </c>
      <c r="G69" s="181">
        <f>'1-SB'!G40</f>
        <v>702</v>
      </c>
    </row>
    <row r="70" spans="1:7" ht="15.75">
      <c r="A70" s="176" t="str">
        <f t="shared" si="6"/>
        <v>Expat Romania BET UCITS ETF</v>
      </c>
      <c r="B70" s="177" t="str">
        <f t="shared" si="7"/>
        <v>05-1636</v>
      </c>
      <c r="C70" s="178">
        <f t="shared" si="8"/>
        <v>43465</v>
      </c>
      <c r="D70" s="182" t="s">
        <v>199</v>
      </c>
      <c r="E70" s="182" t="s">
        <v>35</v>
      </c>
      <c r="F70" s="177" t="s">
        <v>755</v>
      </c>
      <c r="G70" s="181">
        <f>'1-SB'!G47</f>
        <v>463144</v>
      </c>
    </row>
    <row r="71" spans="1:7" ht="15.75">
      <c r="A71" s="194" t="str">
        <f t="shared" si="6"/>
        <v>Expat Romania BET UCITS ETF</v>
      </c>
      <c r="B71" s="195" t="str">
        <f t="shared" si="7"/>
        <v>05-1636</v>
      </c>
      <c r="C71" s="196">
        <f t="shared" si="8"/>
        <v>43465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Expat Romania BET UCITS ETF</v>
      </c>
      <c r="B72" s="195" t="str">
        <f t="shared" si="7"/>
        <v>05-1636</v>
      </c>
      <c r="C72" s="196">
        <f t="shared" si="8"/>
        <v>43465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Expat Romania BET UCITS ETF</v>
      </c>
      <c r="B73" s="195" t="str">
        <f t="shared" si="7"/>
        <v>05-1636</v>
      </c>
      <c r="C73" s="196">
        <f t="shared" si="8"/>
        <v>43465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Expat Romania BET UCITS ETF</v>
      </c>
      <c r="B74" s="195" t="str">
        <f t="shared" si="7"/>
        <v>05-1636</v>
      </c>
      <c r="C74" s="196">
        <f t="shared" si="8"/>
        <v>43465</v>
      </c>
      <c r="D74" s="197" t="s">
        <v>757</v>
      </c>
      <c r="E74" s="202" t="s">
        <v>886</v>
      </c>
      <c r="F74" s="195" t="s">
        <v>790</v>
      </c>
      <c r="G74" s="199">
        <f>'2-OD'!C13</f>
        <v>904</v>
      </c>
    </row>
    <row r="75" spans="1:7" ht="31.5">
      <c r="A75" s="194" t="str">
        <f t="shared" si="6"/>
        <v>Expat Romania BET UCITS ETF</v>
      </c>
      <c r="B75" s="195" t="str">
        <f t="shared" si="7"/>
        <v>05-1636</v>
      </c>
      <c r="C75" s="196">
        <f t="shared" si="8"/>
        <v>43465</v>
      </c>
      <c r="D75" s="197" t="s">
        <v>758</v>
      </c>
      <c r="E75" s="202" t="s">
        <v>887</v>
      </c>
      <c r="F75" s="195" t="s">
        <v>790</v>
      </c>
      <c r="G75" s="199">
        <f>'2-OD'!C14</f>
        <v>136422</v>
      </c>
    </row>
    <row r="76" spans="1:7" ht="15.75">
      <c r="A76" s="194" t="str">
        <f t="shared" si="6"/>
        <v>Expat Romania BET UCITS ETF</v>
      </c>
      <c r="B76" s="195" t="str">
        <f t="shared" si="7"/>
        <v>05-1636</v>
      </c>
      <c r="C76" s="196">
        <f t="shared" si="8"/>
        <v>43465</v>
      </c>
      <c r="D76" s="197" t="s">
        <v>759</v>
      </c>
      <c r="E76" s="202" t="s">
        <v>888</v>
      </c>
      <c r="F76" s="195" t="s">
        <v>790</v>
      </c>
      <c r="G76" s="199">
        <f>'2-OD'!C15</f>
        <v>17579</v>
      </c>
    </row>
    <row r="77" spans="1:7" ht="15.75">
      <c r="A77" s="194" t="str">
        <f t="shared" si="6"/>
        <v>Expat Romania BET UCITS ETF</v>
      </c>
      <c r="B77" s="195" t="str">
        <f t="shared" si="7"/>
        <v>05-1636</v>
      </c>
      <c r="C77" s="196">
        <f t="shared" si="8"/>
        <v>43465</v>
      </c>
      <c r="D77" s="197" t="s">
        <v>760</v>
      </c>
      <c r="E77" s="202" t="s">
        <v>915</v>
      </c>
      <c r="F77" s="195" t="s">
        <v>790</v>
      </c>
      <c r="G77" s="199">
        <f>'2-OD'!C16</f>
        <v>11236</v>
      </c>
    </row>
    <row r="78" spans="1:7" ht="15.75">
      <c r="A78" s="194" t="str">
        <f t="shared" si="6"/>
        <v>Expat Romania BET UCITS ETF</v>
      </c>
      <c r="B78" s="195" t="str">
        <f t="shared" si="7"/>
        <v>05-1636</v>
      </c>
      <c r="C78" s="196">
        <f t="shared" si="8"/>
        <v>43465</v>
      </c>
      <c r="D78" s="200" t="s">
        <v>761</v>
      </c>
      <c r="E78" s="203" t="s">
        <v>20</v>
      </c>
      <c r="F78" s="195" t="s">
        <v>790</v>
      </c>
      <c r="G78" s="199">
        <f>'2-OD'!C18</f>
        <v>166141</v>
      </c>
    </row>
    <row r="79" spans="1:7" ht="15.75">
      <c r="A79" s="194" t="str">
        <f t="shared" si="6"/>
        <v>Expat Romania BET UCITS ETF</v>
      </c>
      <c r="B79" s="195" t="str">
        <f t="shared" si="7"/>
        <v>05-1636</v>
      </c>
      <c r="C79" s="196">
        <f t="shared" si="8"/>
        <v>43465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Expat Romania BET UCITS ETF</v>
      </c>
      <c r="B80" s="195" t="str">
        <f t="shared" si="7"/>
        <v>05-1636</v>
      </c>
      <c r="C80" s="196">
        <f t="shared" si="8"/>
        <v>43465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Expat Romania BET UCITS ETF</v>
      </c>
      <c r="B81" s="195" t="str">
        <f t="shared" si="7"/>
        <v>05-1636</v>
      </c>
      <c r="C81" s="196">
        <f t="shared" si="8"/>
        <v>43465</v>
      </c>
      <c r="D81" s="197" t="s">
        <v>763</v>
      </c>
      <c r="E81" s="202" t="s">
        <v>100</v>
      </c>
      <c r="F81" s="195" t="s">
        <v>790</v>
      </c>
      <c r="G81" s="199">
        <f>'2-OD'!C21</f>
        <v>7951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Expat Romania BET UCITS ETF</v>
      </c>
      <c r="B83" s="195" t="str">
        <f aca="true" t="shared" si="10" ref="B83:B109">dfRG</f>
        <v>05-1636</v>
      </c>
      <c r="C83" s="196">
        <f aca="true" t="shared" si="11" ref="C83:C109">EndDate</f>
        <v>43465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Expat Romania BET UCITS ETF</v>
      </c>
      <c r="B84" s="195" t="str">
        <f t="shared" si="10"/>
        <v>05-1636</v>
      </c>
      <c r="C84" s="196">
        <f t="shared" si="11"/>
        <v>43465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Expat Romania BET UCITS ETF</v>
      </c>
      <c r="B85" s="195" t="str">
        <f t="shared" si="10"/>
        <v>05-1636</v>
      </c>
      <c r="C85" s="196">
        <f t="shared" si="11"/>
        <v>43465</v>
      </c>
      <c r="D85" s="200" t="s">
        <v>767</v>
      </c>
      <c r="E85" s="203" t="s">
        <v>23</v>
      </c>
      <c r="F85" s="195" t="s">
        <v>790</v>
      </c>
      <c r="G85" s="199">
        <f>'2-OD'!C25</f>
        <v>7951</v>
      </c>
    </row>
    <row r="86" spans="1:7" ht="15.75">
      <c r="A86" s="194" t="str">
        <f t="shared" si="9"/>
        <v>Expat Romania BET UCITS ETF</v>
      </c>
      <c r="B86" s="195" t="str">
        <f t="shared" si="10"/>
        <v>05-1636</v>
      </c>
      <c r="C86" s="196">
        <f t="shared" si="11"/>
        <v>43465</v>
      </c>
      <c r="D86" s="200" t="s">
        <v>768</v>
      </c>
      <c r="E86" s="204" t="s">
        <v>122</v>
      </c>
      <c r="F86" s="195" t="s">
        <v>790</v>
      </c>
      <c r="G86" s="199">
        <f>'2-OD'!C26</f>
        <v>174092</v>
      </c>
    </row>
    <row r="87" spans="1:7" ht="15.75">
      <c r="A87" s="194" t="str">
        <f t="shared" si="9"/>
        <v>Expat Romania BET UCITS ETF</v>
      </c>
      <c r="B87" s="195" t="str">
        <f t="shared" si="10"/>
        <v>05-1636</v>
      </c>
      <c r="C87" s="196">
        <f t="shared" si="11"/>
        <v>43465</v>
      </c>
      <c r="D87" s="200" t="s">
        <v>769</v>
      </c>
      <c r="E87" s="204" t="s">
        <v>786</v>
      </c>
      <c r="F87" s="195" t="s">
        <v>790</v>
      </c>
      <c r="G87" s="199">
        <f>'2-OD'!C27</f>
        <v>0</v>
      </c>
    </row>
    <row r="88" spans="1:7" ht="15.75">
      <c r="A88" s="194" t="str">
        <f t="shared" si="9"/>
        <v>Expat Romania BET UCITS ETF</v>
      </c>
      <c r="B88" s="195" t="str">
        <f t="shared" si="10"/>
        <v>05-1636</v>
      </c>
      <c r="C88" s="196">
        <f t="shared" si="11"/>
        <v>43465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Expat Romania BET UCITS ETF</v>
      </c>
      <c r="B89" s="195" t="str">
        <f t="shared" si="10"/>
        <v>05-1636</v>
      </c>
      <c r="C89" s="196">
        <f t="shared" si="11"/>
        <v>43465</v>
      </c>
      <c r="D89" s="200" t="s">
        <v>771</v>
      </c>
      <c r="E89" s="204" t="s">
        <v>124</v>
      </c>
      <c r="F89" s="195" t="s">
        <v>790</v>
      </c>
      <c r="G89" s="199">
        <f>'2-OD'!C29</f>
        <v>0</v>
      </c>
    </row>
    <row r="90" spans="1:7" ht="15.75">
      <c r="A90" s="194" t="str">
        <f t="shared" si="9"/>
        <v>Expat Romania BET UCITS ETF</v>
      </c>
      <c r="B90" s="195" t="str">
        <f t="shared" si="10"/>
        <v>05-1636</v>
      </c>
      <c r="C90" s="196">
        <f t="shared" si="11"/>
        <v>43465</v>
      </c>
      <c r="D90" s="200" t="s">
        <v>772</v>
      </c>
      <c r="E90" s="204" t="s">
        <v>788</v>
      </c>
      <c r="F90" s="195" t="s">
        <v>790</v>
      </c>
      <c r="G90" s="199">
        <f>'2-OD'!C30</f>
        <v>174092</v>
      </c>
    </row>
    <row r="91" spans="1:7" ht="15.75">
      <c r="A91" s="205" t="str">
        <f t="shared" si="9"/>
        <v>Expat Romania BET UCITS ETF</v>
      </c>
      <c r="B91" s="206" t="str">
        <f t="shared" si="10"/>
        <v>05-1636</v>
      </c>
      <c r="C91" s="207">
        <f t="shared" si="11"/>
        <v>43465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Expat Romania BET UCITS ETF</v>
      </c>
      <c r="B92" s="206" t="str">
        <f t="shared" si="10"/>
        <v>05-1636</v>
      </c>
      <c r="C92" s="207">
        <f t="shared" si="11"/>
        <v>43465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Expat Romania BET UCITS ETF</v>
      </c>
      <c r="B93" s="206" t="str">
        <f t="shared" si="10"/>
        <v>05-1636</v>
      </c>
      <c r="C93" s="207">
        <f t="shared" si="11"/>
        <v>43465</v>
      </c>
      <c r="D93" s="208" t="s">
        <v>773</v>
      </c>
      <c r="E93" s="213" t="s">
        <v>38</v>
      </c>
      <c r="F93" s="206" t="s">
        <v>791</v>
      </c>
      <c r="G93" s="210">
        <f>'2-OD'!G12</f>
        <v>38885</v>
      </c>
    </row>
    <row r="94" spans="1:7" ht="31.5">
      <c r="A94" s="205" t="str">
        <f t="shared" si="9"/>
        <v>Expat Romania BET UCITS ETF</v>
      </c>
      <c r="B94" s="206" t="str">
        <f t="shared" si="10"/>
        <v>05-1636</v>
      </c>
      <c r="C94" s="207">
        <f t="shared" si="11"/>
        <v>43465</v>
      </c>
      <c r="D94" s="208" t="s">
        <v>774</v>
      </c>
      <c r="E94" s="213" t="s">
        <v>889</v>
      </c>
      <c r="F94" s="206" t="s">
        <v>791</v>
      </c>
      <c r="G94" s="210">
        <f>'2-OD'!G13</f>
        <v>18105</v>
      </c>
    </row>
    <row r="95" spans="1:7" ht="31.5">
      <c r="A95" s="205" t="str">
        <f t="shared" si="9"/>
        <v>Expat Romania BET UCITS ETF</v>
      </c>
      <c r="B95" s="206" t="str">
        <f t="shared" si="10"/>
        <v>05-1636</v>
      </c>
      <c r="C95" s="207">
        <f t="shared" si="11"/>
        <v>43465</v>
      </c>
      <c r="D95" s="208" t="s">
        <v>775</v>
      </c>
      <c r="E95" s="213" t="s">
        <v>890</v>
      </c>
      <c r="F95" s="206" t="s">
        <v>791</v>
      </c>
      <c r="G95" s="210">
        <f>'2-OD'!G14</f>
        <v>51242</v>
      </c>
    </row>
    <row r="96" spans="1:7" ht="15.75">
      <c r="A96" s="205" t="str">
        <f t="shared" si="9"/>
        <v>Expat Romania BET UCITS ETF</v>
      </c>
      <c r="B96" s="206" t="str">
        <f t="shared" si="10"/>
        <v>05-1636</v>
      </c>
      <c r="C96" s="207">
        <f t="shared" si="11"/>
        <v>43465</v>
      </c>
      <c r="D96" s="208" t="s">
        <v>776</v>
      </c>
      <c r="E96" s="213" t="s">
        <v>891</v>
      </c>
      <c r="F96" s="206" t="s">
        <v>791</v>
      </c>
      <c r="G96" s="210">
        <f>'2-OD'!G15</f>
        <v>195</v>
      </c>
    </row>
    <row r="97" spans="1:7" ht="15.75">
      <c r="A97" s="205" t="str">
        <f t="shared" si="9"/>
        <v>Expat Romania BET UCITS ETF</v>
      </c>
      <c r="B97" s="206" t="str">
        <f t="shared" si="10"/>
        <v>05-1636</v>
      </c>
      <c r="C97" s="207">
        <f t="shared" si="11"/>
        <v>43465</v>
      </c>
      <c r="D97" s="208" t="s">
        <v>777</v>
      </c>
      <c r="E97" s="214" t="s">
        <v>892</v>
      </c>
      <c r="F97" s="206" t="s">
        <v>791</v>
      </c>
      <c r="G97" s="210">
        <f>'2-OD'!G16</f>
        <v>0</v>
      </c>
    </row>
    <row r="98" spans="1:7" ht="15.75">
      <c r="A98" s="205" t="str">
        <f t="shared" si="9"/>
        <v>Expat Romania BET UCITS ETF</v>
      </c>
      <c r="B98" s="206" t="str">
        <f t="shared" si="10"/>
        <v>05-1636</v>
      </c>
      <c r="C98" s="207">
        <f t="shared" si="11"/>
        <v>43465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Expat Romania BET UCITS ETF</v>
      </c>
      <c r="B99" s="206" t="str">
        <f t="shared" si="10"/>
        <v>05-1636</v>
      </c>
      <c r="C99" s="207">
        <f t="shared" si="11"/>
        <v>43465</v>
      </c>
      <c r="D99" s="211" t="s">
        <v>779</v>
      </c>
      <c r="E99" s="215" t="s">
        <v>20</v>
      </c>
      <c r="F99" s="206" t="s">
        <v>791</v>
      </c>
      <c r="G99" s="210">
        <f>'2-OD'!G18</f>
        <v>108427</v>
      </c>
    </row>
    <row r="100" spans="1:7" ht="15.75">
      <c r="A100" s="205" t="str">
        <f t="shared" si="9"/>
        <v>Expat Romania BET UCITS ETF</v>
      </c>
      <c r="B100" s="206" t="str">
        <f t="shared" si="10"/>
        <v>05-1636</v>
      </c>
      <c r="C100" s="207">
        <f t="shared" si="11"/>
        <v>43465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Expat Romania BET UCITS ETF</v>
      </c>
      <c r="B101" s="206" t="str">
        <f t="shared" si="10"/>
        <v>05-1636</v>
      </c>
      <c r="C101" s="207">
        <f t="shared" si="11"/>
        <v>43465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Expat Romania BET UCITS ETF</v>
      </c>
      <c r="B102" s="206" t="str">
        <f t="shared" si="10"/>
        <v>05-1636</v>
      </c>
      <c r="C102" s="207">
        <f t="shared" si="11"/>
        <v>43465</v>
      </c>
      <c r="D102" s="211" t="s">
        <v>781</v>
      </c>
      <c r="E102" s="216" t="s">
        <v>40</v>
      </c>
      <c r="F102" s="206" t="s">
        <v>791</v>
      </c>
      <c r="G102" s="210">
        <f>'2-OD'!G26</f>
        <v>108427</v>
      </c>
    </row>
    <row r="103" spans="1:7" ht="15.75">
      <c r="A103" s="205" t="str">
        <f t="shared" si="9"/>
        <v>Expat Romania BET UCITS ETF</v>
      </c>
      <c r="B103" s="206" t="str">
        <f t="shared" si="10"/>
        <v>05-1636</v>
      </c>
      <c r="C103" s="207">
        <f t="shared" si="11"/>
        <v>43465</v>
      </c>
      <c r="D103" s="211" t="s">
        <v>782</v>
      </c>
      <c r="E103" s="216" t="s">
        <v>787</v>
      </c>
      <c r="F103" s="206" t="s">
        <v>791</v>
      </c>
      <c r="G103" s="210">
        <f>'2-OD'!G27</f>
        <v>65665</v>
      </c>
    </row>
    <row r="104" spans="1:7" ht="15.75">
      <c r="A104" s="205" t="str">
        <f t="shared" si="9"/>
        <v>Expat Romania BET UCITS ETF</v>
      </c>
      <c r="B104" s="206" t="str">
        <f t="shared" si="10"/>
        <v>05-1636</v>
      </c>
      <c r="C104" s="207">
        <f t="shared" si="11"/>
        <v>43465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Expat Romania BET UCITS ETF</v>
      </c>
      <c r="B105" s="206" t="str">
        <f t="shared" si="10"/>
        <v>05-1636</v>
      </c>
      <c r="C105" s="207">
        <f t="shared" si="11"/>
        <v>43465</v>
      </c>
      <c r="D105" s="211" t="s">
        <v>783</v>
      </c>
      <c r="E105" s="216" t="s">
        <v>125</v>
      </c>
      <c r="F105" s="206" t="s">
        <v>791</v>
      </c>
      <c r="G105" s="210">
        <f>'2-OD'!G29</f>
        <v>65665</v>
      </c>
    </row>
    <row r="106" spans="1:7" ht="15.75">
      <c r="A106" s="205" t="str">
        <f t="shared" si="9"/>
        <v>Expat Romania BET UCITS ETF</v>
      </c>
      <c r="B106" s="206" t="str">
        <f t="shared" si="10"/>
        <v>05-1636</v>
      </c>
      <c r="C106" s="207">
        <f t="shared" si="11"/>
        <v>43465</v>
      </c>
      <c r="D106" s="211" t="s">
        <v>784</v>
      </c>
      <c r="E106" s="216" t="s">
        <v>789</v>
      </c>
      <c r="F106" s="206" t="s">
        <v>791</v>
      </c>
      <c r="G106" s="210">
        <f>'2-OD'!G30</f>
        <v>174092</v>
      </c>
    </row>
    <row r="107" spans="1:7" ht="15.75">
      <c r="A107" s="217" t="str">
        <f t="shared" si="9"/>
        <v>Expat Romania BET UCITS ETF</v>
      </c>
      <c r="B107" s="218" t="str">
        <f t="shared" si="10"/>
        <v>05-1636</v>
      </c>
      <c r="C107" s="219">
        <f t="shared" si="11"/>
        <v>43465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Expat Romania BET UCITS ETF</v>
      </c>
      <c r="B108" s="218" t="str">
        <f t="shared" si="10"/>
        <v>05-1636</v>
      </c>
      <c r="C108" s="219">
        <f t="shared" si="11"/>
        <v>43465</v>
      </c>
      <c r="D108" s="220" t="s">
        <v>792</v>
      </c>
      <c r="E108" s="223" t="s">
        <v>921</v>
      </c>
      <c r="F108" s="218" t="s">
        <v>1273</v>
      </c>
      <c r="G108" s="222">
        <f>'3-OPP'!E13</f>
        <v>412539</v>
      </c>
    </row>
    <row r="109" spans="1:7" ht="31.5">
      <c r="A109" s="217" t="str">
        <f t="shared" si="9"/>
        <v>Expat Romania BET UCITS ETF</v>
      </c>
      <c r="B109" s="218" t="str">
        <f t="shared" si="10"/>
        <v>05-1636</v>
      </c>
      <c r="C109" s="219">
        <f t="shared" si="11"/>
        <v>43465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Expat Romania BET UCITS ETF</v>
      </c>
      <c r="B110" s="218" t="str">
        <f aca="true" t="shared" si="13" ref="B110:B141">dfRG</f>
        <v>05-1636</v>
      </c>
      <c r="C110" s="219">
        <f aca="true" t="shared" si="14" ref="C110:C141">EndDate</f>
        <v>43465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Expat Romania BET UCITS ETF</v>
      </c>
      <c r="B111" s="218" t="str">
        <f t="shared" si="13"/>
        <v>05-1636</v>
      </c>
      <c r="C111" s="219">
        <f t="shared" si="14"/>
        <v>43465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Expat Romania BET UCITS ETF</v>
      </c>
      <c r="B112" s="218" t="str">
        <f t="shared" si="13"/>
        <v>05-1636</v>
      </c>
      <c r="C112" s="219">
        <f t="shared" si="14"/>
        <v>43465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Expat Romania BET UCITS ETF</v>
      </c>
      <c r="B113" s="218" t="str">
        <f t="shared" si="13"/>
        <v>05-1636</v>
      </c>
      <c r="C113" s="219">
        <f t="shared" si="14"/>
        <v>43465</v>
      </c>
      <c r="D113" s="220" t="s">
        <v>797</v>
      </c>
      <c r="E113" s="223" t="s">
        <v>918</v>
      </c>
      <c r="F113" s="218" t="s">
        <v>1273</v>
      </c>
      <c r="G113" s="222">
        <f>'3-OPP'!E18</f>
        <v>-7951</v>
      </c>
    </row>
    <row r="114" spans="1:7" ht="31.5">
      <c r="A114" s="217" t="str">
        <f t="shared" si="12"/>
        <v>Expat Romania BET UCITS ETF</v>
      </c>
      <c r="B114" s="218" t="str">
        <f t="shared" si="13"/>
        <v>05-1636</v>
      </c>
      <c r="C114" s="219">
        <f t="shared" si="14"/>
        <v>43465</v>
      </c>
      <c r="D114" s="226" t="s">
        <v>798</v>
      </c>
      <c r="E114" s="221" t="s">
        <v>919</v>
      </c>
      <c r="F114" s="218" t="s">
        <v>1273</v>
      </c>
      <c r="G114" s="222">
        <f>'3-OPP'!E19</f>
        <v>404588</v>
      </c>
    </row>
    <row r="115" spans="1:7" ht="15.75">
      <c r="A115" s="217" t="str">
        <f t="shared" si="12"/>
        <v>Expat Romania BET UCITS ETF</v>
      </c>
      <c r="B115" s="218" t="str">
        <f t="shared" si="13"/>
        <v>05-1636</v>
      </c>
      <c r="C115" s="219">
        <f t="shared" si="14"/>
        <v>43465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Expat Romania BET UCITS ETF</v>
      </c>
      <c r="B116" s="218" t="str">
        <f t="shared" si="13"/>
        <v>05-1636</v>
      </c>
      <c r="C116" s="219">
        <f t="shared" si="14"/>
        <v>43465</v>
      </c>
      <c r="D116" s="220" t="s">
        <v>799</v>
      </c>
      <c r="E116" s="223" t="s">
        <v>899</v>
      </c>
      <c r="F116" s="218" t="s">
        <v>1273</v>
      </c>
      <c r="G116" s="222">
        <f>'3-OPP'!E21</f>
        <v>-492893</v>
      </c>
    </row>
    <row r="117" spans="1:7" ht="31.5">
      <c r="A117" s="217" t="str">
        <f t="shared" si="12"/>
        <v>Expat Romania BET UCITS ETF</v>
      </c>
      <c r="B117" s="218" t="str">
        <f t="shared" si="13"/>
        <v>05-1636</v>
      </c>
      <c r="C117" s="219">
        <f t="shared" si="14"/>
        <v>43465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Expat Romania BET UCITS ETF</v>
      </c>
      <c r="B118" s="218" t="str">
        <f t="shared" si="13"/>
        <v>05-1636</v>
      </c>
      <c r="C118" s="219">
        <f t="shared" si="14"/>
        <v>43465</v>
      </c>
      <c r="D118" s="220" t="s">
        <v>801</v>
      </c>
      <c r="E118" s="223" t="s">
        <v>901</v>
      </c>
      <c r="F118" s="218" t="s">
        <v>1273</v>
      </c>
      <c r="G118" s="222">
        <f>'3-OPP'!E23</f>
        <v>-1292</v>
      </c>
    </row>
    <row r="119" spans="1:7" ht="15.75">
      <c r="A119" s="217" t="str">
        <f t="shared" si="12"/>
        <v>Expat Romania BET UCITS ETF</v>
      </c>
      <c r="B119" s="218" t="str">
        <f t="shared" si="13"/>
        <v>05-1636</v>
      </c>
      <c r="C119" s="219">
        <f t="shared" si="14"/>
        <v>43465</v>
      </c>
      <c r="D119" s="220" t="s">
        <v>802</v>
      </c>
      <c r="E119" s="223" t="s">
        <v>902</v>
      </c>
      <c r="F119" s="218" t="s">
        <v>1273</v>
      </c>
      <c r="G119" s="222">
        <f>'3-OPP'!E24</f>
        <v>38887</v>
      </c>
    </row>
    <row r="120" spans="1:7" ht="15.75">
      <c r="A120" s="217" t="str">
        <f t="shared" si="12"/>
        <v>Expat Romania BET UCITS ETF</v>
      </c>
      <c r="B120" s="218" t="str">
        <f t="shared" si="13"/>
        <v>05-1636</v>
      </c>
      <c r="C120" s="219">
        <f t="shared" si="14"/>
        <v>43465</v>
      </c>
      <c r="D120" s="220" t="s">
        <v>803</v>
      </c>
      <c r="E120" s="225" t="s">
        <v>903</v>
      </c>
      <c r="F120" s="218" t="s">
        <v>1273</v>
      </c>
      <c r="G120" s="222">
        <f>'3-OPP'!E25</f>
        <v>-6559</v>
      </c>
    </row>
    <row r="121" spans="1:7" ht="15.75">
      <c r="A121" s="217" t="str">
        <f t="shared" si="12"/>
        <v>Expat Romania BET UCITS ETF</v>
      </c>
      <c r="B121" s="218" t="str">
        <f t="shared" si="13"/>
        <v>05-1636</v>
      </c>
      <c r="C121" s="219">
        <f t="shared" si="14"/>
        <v>43465</v>
      </c>
      <c r="D121" s="220" t="s">
        <v>804</v>
      </c>
      <c r="E121" s="225" t="s">
        <v>904</v>
      </c>
      <c r="F121" s="218" t="s">
        <v>1273</v>
      </c>
      <c r="G121" s="222">
        <f>'3-OPP'!E26</f>
        <v>-5314</v>
      </c>
    </row>
    <row r="122" spans="1:7" ht="15.75">
      <c r="A122" s="217" t="str">
        <f t="shared" si="12"/>
        <v>Expat Romania BET UCITS ETF</v>
      </c>
      <c r="B122" s="218" t="str">
        <f t="shared" si="13"/>
        <v>05-1636</v>
      </c>
      <c r="C122" s="219">
        <f t="shared" si="14"/>
        <v>43465</v>
      </c>
      <c r="D122" s="220" t="s">
        <v>805</v>
      </c>
      <c r="E122" s="225" t="s">
        <v>905</v>
      </c>
      <c r="F122" s="218" t="s">
        <v>1273</v>
      </c>
      <c r="G122" s="222">
        <f>'3-OPP'!E27</f>
        <v>-17579</v>
      </c>
    </row>
    <row r="123" spans="1:7" ht="15.75">
      <c r="A123" s="217" t="str">
        <f t="shared" si="12"/>
        <v>Expat Romania BET UCITS ETF</v>
      </c>
      <c r="B123" s="218" t="str">
        <f t="shared" si="13"/>
        <v>05-1636</v>
      </c>
      <c r="C123" s="219">
        <f t="shared" si="14"/>
        <v>43465</v>
      </c>
      <c r="D123" s="220" t="s">
        <v>806</v>
      </c>
      <c r="E123" s="223" t="s">
        <v>906</v>
      </c>
      <c r="F123" s="218" t="s">
        <v>1273</v>
      </c>
      <c r="G123" s="222">
        <f>'3-OPP'!E28</f>
        <v>-1491</v>
      </c>
    </row>
    <row r="124" spans="1:7" ht="31.5">
      <c r="A124" s="217" t="str">
        <f t="shared" si="12"/>
        <v>Expat Romania BET UCITS ETF</v>
      </c>
      <c r="B124" s="218" t="str">
        <f t="shared" si="13"/>
        <v>05-1636</v>
      </c>
      <c r="C124" s="219">
        <f t="shared" si="14"/>
        <v>43465</v>
      </c>
      <c r="D124" s="226" t="s">
        <v>807</v>
      </c>
      <c r="E124" s="221" t="s">
        <v>94</v>
      </c>
      <c r="F124" s="218" t="s">
        <v>1273</v>
      </c>
      <c r="G124" s="222">
        <f>'3-OPP'!E29</f>
        <v>-486241</v>
      </c>
    </row>
    <row r="125" spans="1:7" ht="15.75">
      <c r="A125" s="217" t="str">
        <f t="shared" si="12"/>
        <v>Expat Romania BET UCITS ETF</v>
      </c>
      <c r="B125" s="218" t="str">
        <f t="shared" si="13"/>
        <v>05-1636</v>
      </c>
      <c r="C125" s="219">
        <f t="shared" si="14"/>
        <v>43465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Expat Romania BET UCITS ETF</v>
      </c>
      <c r="B126" s="218" t="str">
        <f t="shared" si="13"/>
        <v>05-1636</v>
      </c>
      <c r="C126" s="219">
        <f t="shared" si="14"/>
        <v>43465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Expat Romania BET UCITS ETF</v>
      </c>
      <c r="B127" s="218" t="str">
        <f t="shared" si="13"/>
        <v>05-1636</v>
      </c>
      <c r="C127" s="219">
        <f t="shared" si="14"/>
        <v>43465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Expat Romania BET UCITS ETF</v>
      </c>
      <c r="B128" s="218" t="str">
        <f t="shared" si="13"/>
        <v>05-1636</v>
      </c>
      <c r="C128" s="219">
        <f t="shared" si="14"/>
        <v>43465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Expat Romania BET UCITS ETF</v>
      </c>
      <c r="B129" s="218" t="str">
        <f t="shared" si="13"/>
        <v>05-1636</v>
      </c>
      <c r="C129" s="219">
        <f t="shared" si="14"/>
        <v>43465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Expat Romania BET UCITS ETF</v>
      </c>
      <c r="B130" s="218" t="str">
        <f t="shared" si="13"/>
        <v>05-1636</v>
      </c>
      <c r="C130" s="219">
        <f t="shared" si="14"/>
        <v>43465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Expat Romania BET UCITS ETF</v>
      </c>
      <c r="B131" s="218" t="str">
        <f t="shared" si="13"/>
        <v>05-1636</v>
      </c>
      <c r="C131" s="219">
        <f t="shared" si="14"/>
        <v>43465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Expat Romania BET UCITS ETF</v>
      </c>
      <c r="B132" s="218" t="str">
        <f t="shared" si="13"/>
        <v>05-1636</v>
      </c>
      <c r="C132" s="219">
        <f t="shared" si="14"/>
        <v>43465</v>
      </c>
      <c r="D132" s="226" t="s">
        <v>814</v>
      </c>
      <c r="E132" s="221" t="s">
        <v>62</v>
      </c>
      <c r="F132" s="218" t="s">
        <v>1273</v>
      </c>
      <c r="G132" s="222">
        <f>'3-OPP'!E37</f>
        <v>-81653</v>
      </c>
    </row>
    <row r="133" spans="1:7" ht="31.5">
      <c r="A133" s="217" t="str">
        <f t="shared" si="12"/>
        <v>Expat Romania BET UCITS ETF</v>
      </c>
      <c r="B133" s="218" t="str">
        <f t="shared" si="13"/>
        <v>05-1636</v>
      </c>
      <c r="C133" s="219">
        <f t="shared" si="14"/>
        <v>43465</v>
      </c>
      <c r="D133" s="226" t="s">
        <v>815</v>
      </c>
      <c r="E133" s="221" t="s">
        <v>916</v>
      </c>
      <c r="F133" s="218" t="s">
        <v>1273</v>
      </c>
      <c r="G133" s="222">
        <f>'3-OPP'!E38</f>
        <v>118164</v>
      </c>
    </row>
    <row r="134" spans="1:7" ht="31.5">
      <c r="A134" s="217" t="str">
        <f t="shared" si="12"/>
        <v>Expat Romania BET UCITS ETF</v>
      </c>
      <c r="B134" s="218" t="str">
        <f t="shared" si="13"/>
        <v>05-1636</v>
      </c>
      <c r="C134" s="219">
        <f t="shared" si="14"/>
        <v>43465</v>
      </c>
      <c r="D134" s="226" t="s">
        <v>816</v>
      </c>
      <c r="E134" s="221" t="s">
        <v>917</v>
      </c>
      <c r="F134" s="218" t="s">
        <v>1273</v>
      </c>
      <c r="G134" s="222">
        <f>'3-OPP'!E39</f>
        <v>36511</v>
      </c>
    </row>
    <row r="135" spans="1:7" ht="15.75">
      <c r="A135" s="217" t="str">
        <f t="shared" si="12"/>
        <v>Expat Romania BET UCITS ETF</v>
      </c>
      <c r="B135" s="218" t="str">
        <f t="shared" si="13"/>
        <v>05-1636</v>
      </c>
      <c r="C135" s="219">
        <f t="shared" si="14"/>
        <v>43465</v>
      </c>
      <c r="D135" s="220" t="s">
        <v>817</v>
      </c>
      <c r="E135" s="224" t="s">
        <v>72</v>
      </c>
      <c r="F135" s="218" t="s">
        <v>1273</v>
      </c>
      <c r="G135" s="222">
        <f>'3-OPP'!E40</f>
        <v>36511</v>
      </c>
    </row>
    <row r="136" spans="1:7" ht="31.5">
      <c r="A136" s="205" t="str">
        <f t="shared" si="12"/>
        <v>Expat Romania BET UCITS ETF</v>
      </c>
      <c r="B136" s="206" t="str">
        <f t="shared" si="13"/>
        <v>05-1636</v>
      </c>
      <c r="C136" s="207">
        <f t="shared" si="14"/>
        <v>43465</v>
      </c>
      <c r="D136" s="227" t="s">
        <v>818</v>
      </c>
      <c r="E136" s="228" t="s">
        <v>76</v>
      </c>
      <c r="F136" s="206" t="s">
        <v>1274</v>
      </c>
      <c r="G136" s="210">
        <f>'4-OSK'!I13</f>
        <v>0</v>
      </c>
    </row>
    <row r="137" spans="1:7" ht="31.5">
      <c r="A137" s="205" t="str">
        <f t="shared" si="12"/>
        <v>Expat Romania BET UCITS ETF</v>
      </c>
      <c r="B137" s="206" t="str">
        <f t="shared" si="13"/>
        <v>05-1636</v>
      </c>
      <c r="C137" s="207">
        <f t="shared" si="14"/>
        <v>43465</v>
      </c>
      <c r="D137" s="227" t="s">
        <v>819</v>
      </c>
      <c r="E137" s="228" t="s">
        <v>49</v>
      </c>
      <c r="F137" s="206" t="s">
        <v>1274</v>
      </c>
      <c r="G137" s="210">
        <f>'4-OSK'!I14</f>
        <v>116930</v>
      </c>
    </row>
    <row r="138" spans="1:7" ht="31.5">
      <c r="A138" s="205" t="str">
        <f t="shared" si="12"/>
        <v>Expat Romania BET UCITS ETF</v>
      </c>
      <c r="B138" s="206" t="str">
        <f t="shared" si="13"/>
        <v>05-1636</v>
      </c>
      <c r="C138" s="207">
        <f t="shared" si="14"/>
        <v>43465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Expat Romania BET UCITS ETF</v>
      </c>
      <c r="B139" s="206" t="str">
        <f t="shared" si="13"/>
        <v>05-1636</v>
      </c>
      <c r="C139" s="207">
        <f t="shared" si="14"/>
        <v>43465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Expat Romania BET UCITS ETF</v>
      </c>
      <c r="B140" s="206" t="str">
        <f t="shared" si="13"/>
        <v>05-1636</v>
      </c>
      <c r="C140" s="207">
        <f t="shared" si="14"/>
        <v>43465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Expat Romania BET UCITS ETF</v>
      </c>
      <c r="B141" s="206" t="str">
        <f t="shared" si="13"/>
        <v>05-1636</v>
      </c>
      <c r="C141" s="207">
        <f t="shared" si="14"/>
        <v>43465</v>
      </c>
      <c r="D141" s="227" t="s">
        <v>823</v>
      </c>
      <c r="E141" s="228" t="s">
        <v>51</v>
      </c>
      <c r="F141" s="206" t="s">
        <v>1274</v>
      </c>
      <c r="G141" s="210">
        <f>'4-OSK'!I18</f>
        <v>116930</v>
      </c>
    </row>
    <row r="142" spans="1:7" ht="31.5">
      <c r="A142" s="205" t="str">
        <f aca="true" t="shared" si="15" ref="A142:A155">dfName</f>
        <v>Expat Romania BET UCITS ETF</v>
      </c>
      <c r="B142" s="206" t="str">
        <f aca="true" t="shared" si="16" ref="B142:B155">dfRG</f>
        <v>05-1636</v>
      </c>
      <c r="C142" s="207">
        <f aca="true" t="shared" si="17" ref="C142:C155">EndDate</f>
        <v>43465</v>
      </c>
      <c r="D142" s="227" t="s">
        <v>824</v>
      </c>
      <c r="E142" s="228" t="s">
        <v>127</v>
      </c>
      <c r="F142" s="206" t="s">
        <v>1274</v>
      </c>
      <c r="G142" s="210">
        <f>'4-OSK'!I19</f>
        <v>411177</v>
      </c>
    </row>
    <row r="143" spans="1:7" ht="31.5">
      <c r="A143" s="205" t="str">
        <f t="shared" si="15"/>
        <v>Expat Romania BET UCITS ETF</v>
      </c>
      <c r="B143" s="206" t="str">
        <f t="shared" si="16"/>
        <v>05-1636</v>
      </c>
      <c r="C143" s="207">
        <f t="shared" si="17"/>
        <v>43465</v>
      </c>
      <c r="D143" s="227" t="s">
        <v>825</v>
      </c>
      <c r="E143" s="229" t="s">
        <v>203</v>
      </c>
      <c r="F143" s="206" t="s">
        <v>1274</v>
      </c>
      <c r="G143" s="210">
        <f>'4-OSK'!I20</f>
        <v>470292</v>
      </c>
    </row>
    <row r="144" spans="1:7" ht="31.5">
      <c r="A144" s="205" t="str">
        <f t="shared" si="15"/>
        <v>Expat Romania BET UCITS ETF</v>
      </c>
      <c r="B144" s="206" t="str">
        <f t="shared" si="16"/>
        <v>05-1636</v>
      </c>
      <c r="C144" s="207">
        <f t="shared" si="17"/>
        <v>43465</v>
      </c>
      <c r="D144" s="227" t="s">
        <v>826</v>
      </c>
      <c r="E144" s="229" t="s">
        <v>204</v>
      </c>
      <c r="F144" s="206" t="s">
        <v>1274</v>
      </c>
      <c r="G144" s="210">
        <f>'4-OSK'!I21</f>
        <v>-59115</v>
      </c>
    </row>
    <row r="145" spans="1:7" ht="31.5">
      <c r="A145" s="205" t="str">
        <f t="shared" si="15"/>
        <v>Expat Romania BET UCITS ETF</v>
      </c>
      <c r="B145" s="206" t="str">
        <f t="shared" si="16"/>
        <v>05-1636</v>
      </c>
      <c r="C145" s="207">
        <f t="shared" si="17"/>
        <v>43465</v>
      </c>
      <c r="D145" s="227" t="s">
        <v>827</v>
      </c>
      <c r="E145" s="228" t="s">
        <v>52</v>
      </c>
      <c r="F145" s="206" t="s">
        <v>1274</v>
      </c>
      <c r="G145" s="210">
        <f>'4-OSK'!I22</f>
        <v>-65665</v>
      </c>
    </row>
    <row r="146" spans="1:7" ht="31.5">
      <c r="A146" s="205" t="str">
        <f t="shared" si="15"/>
        <v>Expat Romania BET UCITS ETF</v>
      </c>
      <c r="B146" s="206" t="str">
        <f t="shared" si="16"/>
        <v>05-1636</v>
      </c>
      <c r="C146" s="207">
        <f t="shared" si="17"/>
        <v>43465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Expat Romania BET UCITS ETF</v>
      </c>
      <c r="B147" s="206" t="str">
        <f t="shared" si="16"/>
        <v>05-1636</v>
      </c>
      <c r="C147" s="207">
        <f t="shared" si="17"/>
        <v>43465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Expat Romania BET UCITS ETF</v>
      </c>
      <c r="B148" s="206" t="str">
        <f t="shared" si="16"/>
        <v>05-1636</v>
      </c>
      <c r="C148" s="207">
        <f t="shared" si="17"/>
        <v>43465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Expat Romania BET UCITS ETF</v>
      </c>
      <c r="B149" s="206" t="str">
        <f t="shared" si="16"/>
        <v>05-1636</v>
      </c>
      <c r="C149" s="207">
        <f t="shared" si="17"/>
        <v>43465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Expat Romania BET UCITS ETF</v>
      </c>
      <c r="B150" s="206" t="str">
        <f t="shared" si="16"/>
        <v>05-1636</v>
      </c>
      <c r="C150" s="207">
        <f t="shared" si="17"/>
        <v>43465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Expat Romania BET UCITS ETF</v>
      </c>
      <c r="B151" s="206" t="str">
        <f t="shared" si="16"/>
        <v>05-1636</v>
      </c>
      <c r="C151" s="207">
        <f t="shared" si="17"/>
        <v>43465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Expat Romania BET UCITS ETF</v>
      </c>
      <c r="B152" s="206" t="str">
        <f t="shared" si="16"/>
        <v>05-1636</v>
      </c>
      <c r="C152" s="207">
        <f t="shared" si="17"/>
        <v>43465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Expat Romania BET UCITS ETF</v>
      </c>
      <c r="B153" s="206" t="str">
        <f t="shared" si="16"/>
        <v>05-1636</v>
      </c>
      <c r="C153" s="207">
        <f t="shared" si="17"/>
        <v>43465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Expat Romania BET UCITS ETF</v>
      </c>
      <c r="B154" s="206" t="str">
        <f t="shared" si="16"/>
        <v>05-1636</v>
      </c>
      <c r="C154" s="207">
        <f t="shared" si="17"/>
        <v>43465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Expat Romania BET UCITS ETF</v>
      </c>
      <c r="B155" s="206" t="str">
        <f t="shared" si="16"/>
        <v>05-1636</v>
      </c>
      <c r="C155" s="207">
        <f t="shared" si="17"/>
        <v>43465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Expat Romania BET UCITS ETF</v>
      </c>
      <c r="B157" s="206" t="str">
        <f aca="true" t="shared" si="19" ref="B157:B199">dfRG</f>
        <v>05-1636</v>
      </c>
      <c r="C157" s="207">
        <f aca="true" t="shared" si="20" ref="C157:C199">EndDate</f>
        <v>43465</v>
      </c>
      <c r="D157" s="227" t="s">
        <v>827</v>
      </c>
      <c r="E157" s="228" t="s">
        <v>55</v>
      </c>
      <c r="F157" s="206" t="s">
        <v>1274</v>
      </c>
      <c r="G157" s="210">
        <f>'4-OSK'!I34</f>
        <v>462442</v>
      </c>
    </row>
    <row r="158" spans="1:7" ht="31.5">
      <c r="A158" s="205" t="str">
        <f t="shared" si="18"/>
        <v>Expat Romania BET UCITS ETF</v>
      </c>
      <c r="B158" s="206" t="str">
        <f t="shared" si="19"/>
        <v>05-1636</v>
      </c>
      <c r="C158" s="207">
        <f t="shared" si="20"/>
        <v>43465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Expat Romania BET UCITS ETF</v>
      </c>
      <c r="B159" s="206" t="str">
        <f t="shared" si="19"/>
        <v>05-1636</v>
      </c>
      <c r="C159" s="207">
        <f t="shared" si="20"/>
        <v>43465</v>
      </c>
      <c r="D159" s="227" t="s">
        <v>840</v>
      </c>
      <c r="E159" s="228" t="s">
        <v>56</v>
      </c>
      <c r="F159" s="206" t="s">
        <v>1274</v>
      </c>
      <c r="G159" s="210">
        <f>'4-OSK'!I36</f>
        <v>462442</v>
      </c>
    </row>
    <row r="160" spans="1:7" ht="15.75">
      <c r="A160" s="246" t="str">
        <f t="shared" si="18"/>
        <v>Expat Romania BET UCITS ETF</v>
      </c>
      <c r="B160" s="247" t="str">
        <f t="shared" si="19"/>
        <v>05-1636</v>
      </c>
      <c r="C160" s="248">
        <f t="shared" si="20"/>
        <v>43465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EUR</v>
      </c>
    </row>
    <row r="161" spans="1:7" ht="15.75">
      <c r="A161" s="246" t="str">
        <f t="shared" si="18"/>
        <v>Expat Romania BET UCITS ETF</v>
      </c>
      <c r="B161" s="247" t="str">
        <f t="shared" si="19"/>
        <v>05-1636</v>
      </c>
      <c r="C161" s="248">
        <f t="shared" si="20"/>
        <v>43465</v>
      </c>
      <c r="D161" s="317" t="s">
        <v>1302</v>
      </c>
      <c r="E161" s="318" t="s">
        <v>1280</v>
      </c>
      <c r="F161" s="247" t="s">
        <v>1315</v>
      </c>
      <c r="G161" s="334">
        <f>'5-DI'!D12</f>
        <v>60150</v>
      </c>
    </row>
    <row r="162" spans="1:7" ht="15.75">
      <c r="A162" s="246" t="str">
        <f t="shared" si="18"/>
        <v>Expat Romania BET UCITS ETF</v>
      </c>
      <c r="B162" s="247" t="str">
        <f t="shared" si="19"/>
        <v>05-1636</v>
      </c>
      <c r="C162" s="248">
        <f t="shared" si="20"/>
        <v>43465</v>
      </c>
      <c r="D162" s="317" t="s">
        <v>1303</v>
      </c>
      <c r="E162" s="319" t="s">
        <v>1279</v>
      </c>
      <c r="F162" s="247" t="s">
        <v>1315</v>
      </c>
      <c r="G162" s="334">
        <f>'5-DI'!D13</f>
        <v>270000</v>
      </c>
    </row>
    <row r="163" spans="1:7" ht="15.75">
      <c r="A163" s="246" t="str">
        <f t="shared" si="18"/>
        <v>Expat Romania BET UCITS ETF</v>
      </c>
      <c r="B163" s="247" t="str">
        <f t="shared" si="19"/>
        <v>05-1636</v>
      </c>
      <c r="C163" s="248">
        <f t="shared" si="20"/>
        <v>43465</v>
      </c>
      <c r="D163" s="317" t="s">
        <v>1304</v>
      </c>
      <c r="E163" s="320" t="s">
        <v>1292</v>
      </c>
      <c r="F163" s="247" t="s">
        <v>1315</v>
      </c>
      <c r="G163" s="334">
        <f>'5-DI'!D14</f>
        <v>239850</v>
      </c>
    </row>
    <row r="164" spans="1:7" ht="31.5">
      <c r="A164" s="246" t="str">
        <f t="shared" si="18"/>
        <v>Expat Romania BET UCITS ETF</v>
      </c>
      <c r="B164" s="247" t="str">
        <f t="shared" si="19"/>
        <v>05-1636</v>
      </c>
      <c r="C164" s="248">
        <f t="shared" si="20"/>
        <v>43465</v>
      </c>
      <c r="D164" s="317" t="s">
        <v>1305</v>
      </c>
      <c r="E164" s="320" t="s">
        <v>1294</v>
      </c>
      <c r="F164" s="247" t="s">
        <v>1315</v>
      </c>
      <c r="G164" s="335">
        <f>'5-DI'!D15</f>
        <v>241152.76</v>
      </c>
    </row>
    <row r="165" spans="1:7" ht="15.75">
      <c r="A165" s="246" t="str">
        <f t="shared" si="18"/>
        <v>Expat Romania BET UCITS ETF</v>
      </c>
      <c r="B165" s="247" t="str">
        <f t="shared" si="19"/>
        <v>05-1636</v>
      </c>
      <c r="C165" s="248">
        <f t="shared" si="20"/>
        <v>43465</v>
      </c>
      <c r="D165" s="317" t="s">
        <v>1306</v>
      </c>
      <c r="E165" s="320" t="s">
        <v>1293</v>
      </c>
      <c r="F165" s="247" t="s">
        <v>1315</v>
      </c>
      <c r="G165" s="334">
        <f>'5-DI'!D16</f>
        <v>30000</v>
      </c>
    </row>
    <row r="166" spans="1:7" ht="31.5">
      <c r="A166" s="246" t="str">
        <f t="shared" si="18"/>
        <v>Expat Romania BET UCITS ETF</v>
      </c>
      <c r="B166" s="247" t="str">
        <f t="shared" si="19"/>
        <v>05-1636</v>
      </c>
      <c r="C166" s="248">
        <f t="shared" si="20"/>
        <v>43465</v>
      </c>
      <c r="D166" s="317" t="s">
        <v>1307</v>
      </c>
      <c r="E166" s="320" t="s">
        <v>1295</v>
      </c>
      <c r="F166" s="247" t="s">
        <v>1315</v>
      </c>
      <c r="G166" s="335">
        <f>'5-DI'!D17</f>
        <v>30225</v>
      </c>
    </row>
    <row r="167" spans="1:7" ht="31.5">
      <c r="A167" s="246" t="str">
        <f t="shared" si="18"/>
        <v>Expat Romania BET UCITS ETF</v>
      </c>
      <c r="B167" s="247" t="str">
        <f t="shared" si="19"/>
        <v>05-1636</v>
      </c>
      <c r="C167" s="248">
        <f t="shared" si="20"/>
        <v>43465</v>
      </c>
      <c r="D167" s="317" t="s">
        <v>1308</v>
      </c>
      <c r="E167" s="320" t="s">
        <v>1296</v>
      </c>
      <c r="F167" s="247" t="s">
        <v>1315</v>
      </c>
      <c r="G167" s="334">
        <f>'5-DI'!D18</f>
        <v>0.995</v>
      </c>
    </row>
    <row r="168" spans="1:7" ht="31.5">
      <c r="A168" s="246" t="str">
        <f t="shared" si="18"/>
        <v>Expat Romania BET UCITS ETF</v>
      </c>
      <c r="B168" s="247" t="str">
        <f t="shared" si="19"/>
        <v>05-1636</v>
      </c>
      <c r="C168" s="248">
        <f t="shared" si="20"/>
        <v>43465</v>
      </c>
      <c r="D168" s="317" t="s">
        <v>1309</v>
      </c>
      <c r="E168" s="320" t="s">
        <v>1297</v>
      </c>
      <c r="F168" s="247" t="s">
        <v>1315</v>
      </c>
      <c r="G168" s="334">
        <f>'5-DI'!D19</f>
        <v>0.8796</v>
      </c>
    </row>
    <row r="169" spans="1:7" ht="15.75">
      <c r="A169" s="246" t="str">
        <f t="shared" si="18"/>
        <v>Expat Romania BET UCITS ETF</v>
      </c>
      <c r="B169" s="247" t="str">
        <f t="shared" si="19"/>
        <v>05-1636</v>
      </c>
      <c r="C169" s="248">
        <f t="shared" si="20"/>
        <v>43465</v>
      </c>
      <c r="D169" s="317" t="s">
        <v>1310</v>
      </c>
      <c r="E169" s="321" t="s">
        <v>1298</v>
      </c>
      <c r="F169" s="247" t="s">
        <v>1315</v>
      </c>
      <c r="G169" s="336">
        <f>'5-DI'!D20</f>
        <v>4412</v>
      </c>
    </row>
    <row r="170" spans="1:7" ht="15.75">
      <c r="A170" s="246" t="str">
        <f t="shared" si="18"/>
        <v>Expat Romania BET UCITS ETF</v>
      </c>
      <c r="B170" s="247" t="str">
        <f t="shared" si="19"/>
        <v>05-1636</v>
      </c>
      <c r="C170" s="248">
        <f t="shared" si="20"/>
        <v>43465</v>
      </c>
      <c r="D170" s="317" t="s">
        <v>1311</v>
      </c>
      <c r="E170" s="321" t="s">
        <v>1299</v>
      </c>
      <c r="F170" s="247" t="s">
        <v>1315</v>
      </c>
      <c r="G170" s="336">
        <f>'5-DI'!D21</f>
        <v>6549</v>
      </c>
    </row>
    <row r="171" spans="1:7" ht="15.75">
      <c r="A171" s="246" t="str">
        <f t="shared" si="18"/>
        <v>Expat Romania BET UCITS ETF</v>
      </c>
      <c r="B171" s="247" t="str">
        <f t="shared" si="19"/>
        <v>05-1636</v>
      </c>
      <c r="C171" s="248">
        <f t="shared" si="20"/>
        <v>43465</v>
      </c>
      <c r="D171" s="317" t="s">
        <v>1313</v>
      </c>
      <c r="E171" s="321" t="s">
        <v>1300</v>
      </c>
      <c r="F171" s="247" t="s">
        <v>1315</v>
      </c>
      <c r="G171" s="336">
        <f>'5-DI'!D22</f>
        <v>251</v>
      </c>
    </row>
    <row r="172" spans="1:7" ht="15.75">
      <c r="A172" s="246" t="str">
        <f t="shared" si="18"/>
        <v>Expat Romania BET UCITS ETF</v>
      </c>
      <c r="B172" s="247" t="str">
        <f t="shared" si="19"/>
        <v>05-1636</v>
      </c>
      <c r="C172" s="248">
        <f t="shared" si="20"/>
        <v>43465</v>
      </c>
      <c r="D172" s="317" t="s">
        <v>1328</v>
      </c>
      <c r="E172" s="321" t="s">
        <v>1324</v>
      </c>
      <c r="F172" s="247" t="s">
        <v>1315</v>
      </c>
      <c r="G172" s="337">
        <f>'5-DI'!D23</f>
        <v>-0.1151</v>
      </c>
    </row>
    <row r="173" spans="1:7" ht="15.75">
      <c r="A173" s="246" t="str">
        <f t="shared" si="18"/>
        <v>Expat Romania BET UCITS ETF</v>
      </c>
      <c r="B173" s="247" t="str">
        <f t="shared" si="19"/>
        <v>05-1636</v>
      </c>
      <c r="C173" s="248">
        <f t="shared" si="20"/>
        <v>43465</v>
      </c>
      <c r="D173" s="317" t="s">
        <v>1329</v>
      </c>
      <c r="E173" s="321" t="s">
        <v>1325</v>
      </c>
      <c r="F173" s="247" t="s">
        <v>1315</v>
      </c>
      <c r="G173" s="337">
        <f>'5-DI'!D24</f>
        <v>-0.1591</v>
      </c>
    </row>
    <row r="174" spans="1:7" ht="15.75">
      <c r="A174" s="246" t="str">
        <f t="shared" si="18"/>
        <v>Expat Romania BET UCITS ETF</v>
      </c>
      <c r="B174" s="247" t="str">
        <f t="shared" si="19"/>
        <v>05-1636</v>
      </c>
      <c r="C174" s="248">
        <f t="shared" si="20"/>
        <v>43465</v>
      </c>
      <c r="D174" s="317" t="s">
        <v>1330</v>
      </c>
      <c r="E174" s="321" t="s">
        <v>1326</v>
      </c>
      <c r="F174" s="247" t="s">
        <v>1315</v>
      </c>
      <c r="G174" s="337">
        <f>'5-DI'!D25</f>
        <v>-0.1151</v>
      </c>
    </row>
    <row r="175" spans="1:7" ht="15.75">
      <c r="A175" s="246" t="str">
        <f t="shared" si="18"/>
        <v>Expat Romania BET UCITS ETF</v>
      </c>
      <c r="B175" s="247" t="str">
        <f t="shared" si="19"/>
        <v>05-1636</v>
      </c>
      <c r="C175" s="248">
        <f t="shared" si="20"/>
        <v>43465</v>
      </c>
      <c r="D175" s="317" t="s">
        <v>1331</v>
      </c>
      <c r="E175" s="321" t="s">
        <v>1327</v>
      </c>
      <c r="F175" s="247" t="s">
        <v>1315</v>
      </c>
      <c r="G175" s="337">
        <f>'5-DI'!D26</f>
        <v>0.2186</v>
      </c>
    </row>
    <row r="176" spans="1:7" ht="31.5">
      <c r="A176" s="217" t="str">
        <f t="shared" si="18"/>
        <v>Expat Romania BET UCITS ETF</v>
      </c>
      <c r="B176" s="218" t="str">
        <f t="shared" si="19"/>
        <v>05-1636</v>
      </c>
      <c r="C176" s="219">
        <f t="shared" si="20"/>
        <v>43465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Expat Romania BET UCITS ETF</v>
      </c>
      <c r="B177" s="218" t="str">
        <f t="shared" si="19"/>
        <v>05-1636</v>
      </c>
      <c r="C177" s="219">
        <f t="shared" si="20"/>
        <v>43465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Expat Romania BET UCITS ETF</v>
      </c>
      <c r="B178" s="218" t="str">
        <f t="shared" si="19"/>
        <v>05-1636</v>
      </c>
      <c r="C178" s="219">
        <f t="shared" si="20"/>
        <v>43465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Expat Romania BET UCITS ETF</v>
      </c>
      <c r="B179" s="218" t="str">
        <f t="shared" si="19"/>
        <v>05-1636</v>
      </c>
      <c r="C179" s="219">
        <f t="shared" si="20"/>
        <v>43465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Expat Romania BET UCITS ETF</v>
      </c>
      <c r="B180" s="218" t="str">
        <f t="shared" si="19"/>
        <v>05-1636</v>
      </c>
      <c r="C180" s="219">
        <f t="shared" si="20"/>
        <v>43465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Expat Romania BET UCITS ETF</v>
      </c>
      <c r="B181" s="218" t="str">
        <f t="shared" si="19"/>
        <v>05-1636</v>
      </c>
      <c r="C181" s="219">
        <f t="shared" si="20"/>
        <v>43465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Expat Romania BET UCITS ETF</v>
      </c>
      <c r="B182" s="218" t="str">
        <f t="shared" si="19"/>
        <v>05-1636</v>
      </c>
      <c r="C182" s="219">
        <f t="shared" si="20"/>
        <v>43465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Expat Romania BET UCITS ETF</v>
      </c>
      <c r="B183" s="238" t="str">
        <f t="shared" si="19"/>
        <v>05-1636</v>
      </c>
      <c r="C183" s="239">
        <f t="shared" si="20"/>
        <v>43465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Expat Romania BET UCITS ETF</v>
      </c>
      <c r="B184" s="238" t="str">
        <f t="shared" si="19"/>
        <v>05-1636</v>
      </c>
      <c r="C184" s="239">
        <f t="shared" si="20"/>
        <v>43465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Expat Romania BET UCITS ETF</v>
      </c>
      <c r="B185" s="238" t="str">
        <f t="shared" si="19"/>
        <v>05-1636</v>
      </c>
      <c r="C185" s="239">
        <f t="shared" si="20"/>
        <v>43465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Expat Romania BET UCITS ETF</v>
      </c>
      <c r="B186" s="238" t="str">
        <f t="shared" si="19"/>
        <v>05-1636</v>
      </c>
      <c r="C186" s="239">
        <f t="shared" si="20"/>
        <v>43465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Expat Romania BET UCITS ETF</v>
      </c>
      <c r="B187" s="238" t="str">
        <f t="shared" si="19"/>
        <v>05-1636</v>
      </c>
      <c r="C187" s="239">
        <f t="shared" si="20"/>
        <v>43465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Expat Romania BET UCITS ETF</v>
      </c>
      <c r="B188" s="238" t="str">
        <f t="shared" si="19"/>
        <v>05-1636</v>
      </c>
      <c r="C188" s="239">
        <f t="shared" si="20"/>
        <v>43465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Expat Romania BET UCITS ETF</v>
      </c>
      <c r="B189" s="238" t="str">
        <f t="shared" si="19"/>
        <v>05-1636</v>
      </c>
      <c r="C189" s="239">
        <f t="shared" si="20"/>
        <v>43465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Expat Romania BET UCITS ETF</v>
      </c>
      <c r="B190" s="238" t="str">
        <f t="shared" si="19"/>
        <v>05-1636</v>
      </c>
      <c r="C190" s="239">
        <f t="shared" si="20"/>
        <v>43465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Expat Romania BET UCITS ETF</v>
      </c>
      <c r="B191" s="238" t="str">
        <f t="shared" si="19"/>
        <v>05-1636</v>
      </c>
      <c r="C191" s="239">
        <f t="shared" si="20"/>
        <v>43465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Expat Romania BET UCITS ETF</v>
      </c>
      <c r="B192" s="238" t="str">
        <f t="shared" si="19"/>
        <v>05-1636</v>
      </c>
      <c r="C192" s="239">
        <f t="shared" si="20"/>
        <v>43465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Expat Romania BET UCITS ETF</v>
      </c>
      <c r="B193" s="238" t="str">
        <f t="shared" si="19"/>
        <v>05-1636</v>
      </c>
      <c r="C193" s="239">
        <f t="shared" si="20"/>
        <v>43465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Expat Romania BET UCITS ETF</v>
      </c>
      <c r="B194" s="238" t="str">
        <f t="shared" si="19"/>
        <v>05-1636</v>
      </c>
      <c r="C194" s="239">
        <f t="shared" si="20"/>
        <v>43465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Expat Romania BET UCITS ETF</v>
      </c>
      <c r="B195" s="238" t="str">
        <f t="shared" si="19"/>
        <v>05-1636</v>
      </c>
      <c r="C195" s="239">
        <f t="shared" si="20"/>
        <v>43465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Expat Romania BET UCITS ETF</v>
      </c>
      <c r="B196" s="238" t="str">
        <f t="shared" si="19"/>
        <v>05-1636</v>
      </c>
      <c r="C196" s="239">
        <f t="shared" si="20"/>
        <v>43465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Expat Romania BET UCITS ETF</v>
      </c>
      <c r="B197" s="247" t="str">
        <f t="shared" si="19"/>
        <v>05-1636</v>
      </c>
      <c r="C197" s="248">
        <f t="shared" si="20"/>
        <v>43465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Expat Romania BET UCITS ETF</v>
      </c>
      <c r="B198" s="247" t="str">
        <f t="shared" si="19"/>
        <v>05-1636</v>
      </c>
      <c r="C198" s="248">
        <f t="shared" si="20"/>
        <v>43465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Expat Romania BET UCITS ETF</v>
      </c>
      <c r="B199" s="247" t="str">
        <f t="shared" si="19"/>
        <v>05-1636</v>
      </c>
      <c r="C199" s="248">
        <f t="shared" si="20"/>
        <v>43465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Expat Romania BET UCITS ETF</v>
      </c>
      <c r="B200" s="247" t="str">
        <f aca="true" t="shared" si="22" ref="B200:B212">dfRG</f>
        <v>05-1636</v>
      </c>
      <c r="C200" s="248">
        <f aca="true" t="shared" si="23" ref="C200:C212">EndDate</f>
        <v>43465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Expat Romania BET UCITS ETF</v>
      </c>
      <c r="B201" s="247" t="str">
        <f t="shared" si="22"/>
        <v>05-1636</v>
      </c>
      <c r="C201" s="248">
        <f t="shared" si="23"/>
        <v>43465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Expat Romania BET UCITS ETF</v>
      </c>
      <c r="B202" s="247" t="str">
        <f t="shared" si="22"/>
        <v>05-1636</v>
      </c>
      <c r="C202" s="248">
        <f t="shared" si="23"/>
        <v>43465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Expat Romania BET UCITS ETF</v>
      </c>
      <c r="B203" s="247" t="str">
        <f t="shared" si="22"/>
        <v>05-1636</v>
      </c>
      <c r="C203" s="248">
        <f t="shared" si="23"/>
        <v>43465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Expat Romania BET UCITS ETF</v>
      </c>
      <c r="B204" s="247" t="str">
        <f t="shared" si="22"/>
        <v>05-1636</v>
      </c>
      <c r="C204" s="248">
        <f t="shared" si="23"/>
        <v>43465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Expat Romania BET UCITS ETF</v>
      </c>
      <c r="B205" s="247" t="str">
        <f t="shared" si="22"/>
        <v>05-1636</v>
      </c>
      <c r="C205" s="248">
        <f t="shared" si="23"/>
        <v>43465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Expat Romania BET UCITS ETF</v>
      </c>
      <c r="B206" s="247" t="str">
        <f t="shared" si="22"/>
        <v>05-1636</v>
      </c>
      <c r="C206" s="248">
        <f t="shared" si="23"/>
        <v>43465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Expat Romania BET UCITS ETF</v>
      </c>
      <c r="B207" s="247" t="str">
        <f t="shared" si="22"/>
        <v>05-1636</v>
      </c>
      <c r="C207" s="248">
        <f t="shared" si="23"/>
        <v>43465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Expat Romania BET UCITS ETF</v>
      </c>
      <c r="B208" s="247" t="str">
        <f t="shared" si="22"/>
        <v>05-1636</v>
      </c>
      <c r="C208" s="248">
        <f t="shared" si="23"/>
        <v>43465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Expat Romania BET UCITS ETF</v>
      </c>
      <c r="B209" s="247" t="str">
        <f t="shared" si="22"/>
        <v>05-1636</v>
      </c>
      <c r="C209" s="248">
        <f t="shared" si="23"/>
        <v>43465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Expat Romania BET UCITS ETF</v>
      </c>
      <c r="B210" s="247" t="str">
        <f t="shared" si="22"/>
        <v>05-1636</v>
      </c>
      <c r="C210" s="248">
        <f t="shared" si="23"/>
        <v>43465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Expat Romania BET UCITS ETF</v>
      </c>
      <c r="B211" s="247" t="str">
        <f t="shared" si="22"/>
        <v>05-1636</v>
      </c>
      <c r="C211" s="248">
        <f t="shared" si="23"/>
        <v>43465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Expat Romania BET UCITS ETF</v>
      </c>
      <c r="B212" s="256" t="str">
        <f t="shared" si="22"/>
        <v>05-1636</v>
      </c>
      <c r="C212" s="257">
        <f t="shared" si="23"/>
        <v>43465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2019-01-07T12:17:39Z</cp:lastPrinted>
  <dcterms:created xsi:type="dcterms:W3CDTF">2004-03-04T10:58:58Z</dcterms:created>
  <dcterms:modified xsi:type="dcterms:W3CDTF">2019-03-25T08:04:48Z</dcterms:modified>
  <cp:category/>
  <cp:version/>
  <cp:contentType/>
  <cp:contentStatus/>
</cp:coreProperties>
</file>