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915" tabRatio="812" activeTab="1"/>
  </bookViews>
  <sheets>
    <sheet name="Title" sheetId="1" r:id="rId1"/>
    <sheet name="a st. of financial position bg" sheetId="2" r:id="rId2"/>
    <sheet name="a st.of comprehensive income bg" sheetId="3" r:id="rId3"/>
    <sheet name=" a st. of cash flows bg" sheetId="4" r:id="rId4"/>
    <sheet name="a st. of changes in equity bg" sheetId="5" r:id="rId5"/>
    <sheet name="Title engl" sheetId="6" r:id="rId6"/>
    <sheet name="a st. of financial pfsition en" sheetId="7" r:id="rId7"/>
    <sheet name="a st.of comprehensive income en" sheetId="8" r:id="rId8"/>
    <sheet name="Statement of cash flows en" sheetId="9" r:id="rId9"/>
    <sheet name="St. of changes in equity en " sheetId="10" r:id="rId10"/>
  </sheets>
  <definedNames>
    <definedName name="_xlnm.Print_Area" localSheetId="3">' a st. of cash flows bg'!$A$1:$E$58</definedName>
    <definedName name="_xlnm.Print_Area" localSheetId="4">'a st. of changes in equity bg'!$A$1:$I$114</definedName>
    <definedName name="_xlnm.Print_Area" localSheetId="1">'a st. of financial position bg'!$A$1:$F$98</definedName>
    <definedName name="_xlnm.Print_Area" localSheetId="2">'a st.of comprehensive income bg'!$A$1:$F$47</definedName>
    <definedName name="_xlnm.Print_Area" localSheetId="7">'a st.of comprehensive income en'!$A$1:$G$37</definedName>
    <definedName name="_xlnm.Print_Area" localSheetId="9">'St. of changes in equity en '!$A$1:$H$152</definedName>
    <definedName name="_xlnm.Print_Area" localSheetId="8">'Statement of cash flows en'!$A$1:$E$57</definedName>
  </definedNames>
  <calcPr fullCalcOnLoad="1"/>
</workbook>
</file>

<file path=xl/sharedStrings.xml><?xml version="1.0" encoding="utf-8"?>
<sst xmlns="http://schemas.openxmlformats.org/spreadsheetml/2006/main" count="513" uniqueCount="327">
  <si>
    <t>Share issue premium</t>
  </si>
  <si>
    <t>Други/плащания постъпления от инвестиционна дейност</t>
  </si>
  <si>
    <t>Целеви резерви</t>
  </si>
  <si>
    <t>Покриване на загуба</t>
  </si>
  <si>
    <t>Разпределение на печалба</t>
  </si>
  <si>
    <t>Други изменения в собствения капитал</t>
  </si>
  <si>
    <t>Change about accounting policy</t>
  </si>
  <si>
    <t>Other receipts/ payment for financial activity</t>
  </si>
  <si>
    <t>Увеличение на капитала</t>
  </si>
  <si>
    <t>Increase of shareholders equity, fully paid up</t>
  </si>
  <si>
    <t xml:space="preserve">Doverie United Holdijg AD </t>
  </si>
  <si>
    <t>All amounts presented in BGN’000’s</t>
  </si>
  <si>
    <t>ASSETS</t>
  </si>
  <si>
    <t>Non-current assets</t>
  </si>
  <si>
    <t>Property, plant and equipment</t>
  </si>
  <si>
    <t>Investment properties</t>
  </si>
  <si>
    <t>Goodwill</t>
  </si>
  <si>
    <t>Intangible assets</t>
  </si>
  <si>
    <t>Deferred tax assets</t>
  </si>
  <si>
    <t>Total non-current assets</t>
  </si>
  <si>
    <t xml:space="preserve">Current assets </t>
  </si>
  <si>
    <t>Trade and other receivables</t>
  </si>
  <si>
    <t>Cash and cash equivalents</t>
  </si>
  <si>
    <t xml:space="preserve">Total assets </t>
  </si>
  <si>
    <t>EQUITY</t>
  </si>
  <si>
    <t>Share capital</t>
  </si>
  <si>
    <t>Reserves</t>
  </si>
  <si>
    <t>Retained earnings</t>
  </si>
  <si>
    <t>LIABILITIES</t>
  </si>
  <si>
    <t>Non-current liabilities</t>
  </si>
  <si>
    <t>Other non-current liabilities</t>
  </si>
  <si>
    <t>Current liabilities</t>
  </si>
  <si>
    <t>Other current liabilities</t>
  </si>
  <si>
    <t>Total liabilities</t>
  </si>
  <si>
    <t xml:space="preserve">Total equity and liabilities </t>
  </si>
  <si>
    <t>Anna Pavlova</t>
  </si>
  <si>
    <t>Member of the Management Board</t>
  </si>
  <si>
    <t>Sales revenue</t>
  </si>
  <si>
    <t>Hired services</t>
  </si>
  <si>
    <t>Employee expenses</t>
  </si>
  <si>
    <t>Depreciation</t>
  </si>
  <si>
    <t>Other expenses</t>
  </si>
  <si>
    <t>Result  before tax</t>
  </si>
  <si>
    <t>Tax expenses, net</t>
  </si>
  <si>
    <t>Net result for the period</t>
  </si>
  <si>
    <t>Earnings per share</t>
  </si>
  <si>
    <t>Cash flows from operating activities</t>
  </si>
  <si>
    <t>Cash receipts from customers</t>
  </si>
  <si>
    <t xml:space="preserve">Cash paid to suppliers </t>
  </si>
  <si>
    <t>Other payments</t>
  </si>
  <si>
    <t>Net cash flows from operating activities</t>
  </si>
  <si>
    <t>Cash flow from investing activities</t>
  </si>
  <si>
    <t>Sale of financial instruments</t>
  </si>
  <si>
    <t>Purchase of property, plant and equipment</t>
  </si>
  <si>
    <t>Purchase of financial instruments</t>
  </si>
  <si>
    <t>Net cash flows from investing activities</t>
  </si>
  <si>
    <t>Payments under to lease contracts</t>
  </si>
  <si>
    <t>Proceeds from issue of shares</t>
  </si>
  <si>
    <t>Proceeds from loans</t>
  </si>
  <si>
    <t>Net increase/(decrease) in cash and cash equivalents</t>
  </si>
  <si>
    <t>Cash and cash equivalents, beginning of period</t>
  </si>
  <si>
    <t>Cash and cash equivalents at the end of the period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</si>
  <si>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</si>
  <si>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</si>
  <si>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</si>
  <si>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</si>
  <si>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</si>
  <si>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presented in BGN’000’s</t>
  </si>
  <si>
    <t>Balance 01 January 2005</t>
  </si>
  <si>
    <t>Change aboat accounting policy</t>
  </si>
  <si>
    <t>Increase in reserves</t>
  </si>
  <si>
    <t>Other changes in equity</t>
  </si>
  <si>
    <t>Balance 31 December 2005</t>
  </si>
  <si>
    <t>Balance 31 December 2006</t>
  </si>
  <si>
    <t>Cash flows from financial activities</t>
  </si>
  <si>
    <t>Net cash flows from financial activities</t>
  </si>
  <si>
    <t>Провизии</t>
  </si>
  <si>
    <t>Приходи</t>
  </si>
  <si>
    <t>Капитализирана дейност на предприятието</t>
  </si>
  <si>
    <t>Разходи за персонала</t>
  </si>
  <si>
    <t>Амортизация</t>
  </si>
  <si>
    <t>Други разходи за дейността</t>
  </si>
  <si>
    <t>Нетна печалба за периода</t>
  </si>
  <si>
    <t>АКТИВИ</t>
  </si>
  <si>
    <t>Нетекущи активи</t>
  </si>
  <si>
    <t>Имоти, машини, съоръжения и оборудване</t>
  </si>
  <si>
    <t>Х</t>
  </si>
  <si>
    <t>Текущи активи</t>
  </si>
  <si>
    <t>Общо активи</t>
  </si>
  <si>
    <t>Резерви</t>
  </si>
  <si>
    <t>Натрупана печалба/(загуба)</t>
  </si>
  <si>
    <t>Нетекущи пасиви</t>
  </si>
  <si>
    <t>Текущи пасиви</t>
  </si>
  <si>
    <t>Провизии за гаранции</t>
  </si>
  <si>
    <t>Общо капитал и пасиви</t>
  </si>
  <si>
    <t>(в хиляди лева)</t>
  </si>
  <si>
    <t>3.      Получени дивиденти</t>
  </si>
  <si>
    <t>Премиен резерв</t>
  </si>
  <si>
    <t>Прео-ценъчен резерв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</si>
  <si>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</si>
  <si>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</si>
  <si>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</si>
  <si>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</si>
  <si>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</si>
  <si>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Нетни печалби и загуби, непризнати в отчета за приходите и разходите</t>
  </si>
  <si>
    <t>Дивиденти</t>
  </si>
  <si>
    <t>Дефицит от преоценка на имоти</t>
  </si>
  <si>
    <t>Излишък от преоценка на инвестиции</t>
  </si>
  <si>
    <t xml:space="preserve">Дивиденти </t>
  </si>
  <si>
    <t>Инвестиционни имоти</t>
  </si>
  <si>
    <t>Активи по отсрочени данъци</t>
  </si>
  <si>
    <t xml:space="preserve">Доверие – Обединен холдинг АД </t>
  </si>
  <si>
    <t>Член на УС</t>
  </si>
  <si>
    <t xml:space="preserve">Председател на Управителния съвет  и </t>
  </si>
  <si>
    <t>Ефект от промени в счетоводна политика</t>
  </si>
  <si>
    <t xml:space="preserve">Doverie United Holding AD </t>
  </si>
  <si>
    <t xml:space="preserve"> за периода, приключващ</t>
  </si>
  <si>
    <t>Общо пасиви</t>
  </si>
  <si>
    <t>Последваща оценка по МСС 16</t>
  </si>
  <si>
    <t>Изпълнителен директор</t>
  </si>
  <si>
    <t>Анна Павлова</t>
  </si>
  <si>
    <t>Печалба/загуба преди облагане с данъци</t>
  </si>
  <si>
    <t>Баланс към 31 декември 2003</t>
  </si>
  <si>
    <t>Парични потоци от основните дейности:</t>
  </si>
  <si>
    <t>Постъпления от клиенти</t>
  </si>
  <si>
    <t xml:space="preserve"> Парични средства, получени от основните дейности ( 2. + 3. )</t>
  </si>
  <si>
    <t xml:space="preserve">Плащания на доставчици </t>
  </si>
  <si>
    <t>Парични средства, изплатени за основните дейности</t>
  </si>
  <si>
    <t xml:space="preserve">Нетни парични потоци от основните дейности </t>
  </si>
  <si>
    <t>Парични потоци от инвестиционните дейности:</t>
  </si>
  <si>
    <t>Акционерен капитал</t>
  </si>
  <si>
    <t xml:space="preserve">Нетни парични наличности от инвестиционните дейности </t>
  </si>
  <si>
    <t>Парични потоци от финансовите дейности:</t>
  </si>
  <si>
    <t xml:space="preserve">Нетни парични наличности, използвани във финансовите дейности </t>
  </si>
  <si>
    <t xml:space="preserve">Нетно увеличение на паричните наличности и паричните еквиваленти </t>
  </si>
  <si>
    <t>Парични наличности и парични еквиваленти към началото на периода (от баланса)</t>
  </si>
  <si>
    <t>Парични наличности и парични еквиваленти към края на периода</t>
  </si>
  <si>
    <t>Balance 31 December 2008</t>
  </si>
  <si>
    <t>Друг всеобхватен доход</t>
  </si>
  <si>
    <t>Общо всеобхватен доход</t>
  </si>
  <si>
    <t>Данъци върху печалбата</t>
  </si>
  <si>
    <t>Other comprehensive income:</t>
  </si>
  <si>
    <t>Other comprehensive income,net of tax</t>
  </si>
  <si>
    <t>Total comprehensive income</t>
  </si>
  <si>
    <t>Increase/decrease in revaluation reserves</t>
  </si>
  <si>
    <t>Нетна печалба на акция</t>
  </si>
  <si>
    <t>Разходи за външни услуги</t>
  </si>
  <si>
    <t xml:space="preserve">Печалба/загуба </t>
  </si>
  <si>
    <t>Инвестиции в дъщерни, асоциирани  и други предприятия</t>
  </si>
  <si>
    <t>Нематериални активи</t>
  </si>
  <si>
    <t>Репутация</t>
  </si>
  <si>
    <t>Вземания от свързани предприятия</t>
  </si>
  <si>
    <t>Пари и парични еквиваленти</t>
  </si>
  <si>
    <t>КАПИТАЛ И ПАСИВИ</t>
  </si>
  <si>
    <t>Облигационни заеми</t>
  </si>
  <si>
    <t>Други нетекущи задължения</t>
  </si>
  <si>
    <t>Собствен капитал</t>
  </si>
  <si>
    <t>Задължения към свързани предприятия</t>
  </si>
  <si>
    <t>Текуща част от облигационните заеми</t>
  </si>
  <si>
    <t>Текуща част от банковите заеми</t>
  </si>
  <si>
    <t>Търговски задължения</t>
  </si>
  <si>
    <t>Получени дивиденти</t>
  </si>
  <si>
    <t>Постъпления от емитиране на акции</t>
  </si>
  <si>
    <t>Изплатени дивиденти</t>
  </si>
  <si>
    <t>Плащания за персонала и за социално осигуряване</t>
  </si>
  <si>
    <t>Курсови разлики, нетно</t>
  </si>
  <si>
    <t>Платени банови такси</t>
  </si>
  <si>
    <t>Получени лихви и такси по предоставени заеми</t>
  </si>
  <si>
    <t>Други постъпления/плащания, нетно</t>
  </si>
  <si>
    <t>Платени/възстановени данъци (без данъци върхупечалбата)</t>
  </si>
  <si>
    <t>Покупка на имоти машини и оборудване</t>
  </si>
  <si>
    <t>Постъпления от продажба на инвестиции в асоциирани дружества и малцинствени участия</t>
  </si>
  <si>
    <t>Предоставени заеми на свързани предприятия</t>
  </si>
  <si>
    <t>Възстановени заеми от свързани предприятия</t>
  </si>
  <si>
    <t>Получени лихви от свързани лица</t>
  </si>
  <si>
    <t>Изплатени лихви на свързани предприятия</t>
  </si>
  <si>
    <t>Плащания по финансов лизинг</t>
  </si>
  <si>
    <t>Други постъпления/плащания за финансова дейност, нетно</t>
  </si>
  <si>
    <t>Премии от емисии</t>
  </si>
  <si>
    <t>Общо</t>
  </si>
  <si>
    <t>Салдо към 01 януари 2008</t>
  </si>
  <si>
    <t>Финансов резултат за текущия период</t>
  </si>
  <si>
    <t>Разпределения на печалба</t>
  </si>
  <si>
    <t>Салдо към 30 септември 2008</t>
  </si>
  <si>
    <t>Салдо към 31 декември 2008</t>
  </si>
  <si>
    <t>Салдо към 01 януари 2009</t>
  </si>
  <si>
    <t xml:space="preserve">Други доходи/загуби от дейността </t>
  </si>
  <si>
    <t>Изплатени лихви по банкови заеми</t>
  </si>
  <si>
    <t>Нетекущи вземания от свързани предприятия</t>
  </si>
  <si>
    <t>Nonconsolidated Statement of Financial Position</t>
  </si>
  <si>
    <t>Nonconsolidated statement of changes in equity</t>
  </si>
  <si>
    <t>Other income/losses</t>
  </si>
  <si>
    <t>Investments in subsidiaries,associates &amp; other companies</t>
  </si>
  <si>
    <t>Related parties receivables</t>
  </si>
  <si>
    <t>Debenture loans</t>
  </si>
  <si>
    <t>Related parties liabilities</t>
  </si>
  <si>
    <t>Short-term payebles - debenture loans</t>
  </si>
  <si>
    <t>Short-term payebles - bank loans</t>
  </si>
  <si>
    <t>Trade payables</t>
  </si>
  <si>
    <t>Cash paid to employees and social security institutions</t>
  </si>
  <si>
    <t>Taxes paid, net</t>
  </si>
  <si>
    <t>Foreign currency exchange rate gains/ (losses)</t>
  </si>
  <si>
    <t>Dividends received</t>
  </si>
  <si>
    <t>Nonconsolidated Statement of Comprehensive Income</t>
  </si>
  <si>
    <t>Interest paid</t>
  </si>
  <si>
    <t>Loans granted</t>
  </si>
  <si>
    <t xml:space="preserve">Interest income </t>
  </si>
  <si>
    <t>Other receipts/payments for investing activity</t>
  </si>
  <si>
    <t>Related parties - interest paid</t>
  </si>
  <si>
    <t>Debenture loans - interest paid</t>
  </si>
  <si>
    <t>Bank loans - interest paid</t>
  </si>
  <si>
    <t>Distribution of the profit</t>
  </si>
  <si>
    <t>Balance 30 September 2008</t>
  </si>
  <si>
    <t>Balance 01 January 2008</t>
  </si>
  <si>
    <t>Balance 01 January 2009</t>
  </si>
  <si>
    <t>Други текущи вземания</t>
  </si>
  <si>
    <t>Салдо към 31 декември 2009</t>
  </si>
  <si>
    <t>Balance 31 December 2009</t>
  </si>
  <si>
    <t>Изплатени главници по банкови заеми</t>
  </si>
  <si>
    <t>Proceeds from loans - subsdiaries</t>
  </si>
  <si>
    <t>Repayment of loans - subsdiaries</t>
  </si>
  <si>
    <t xml:space="preserve">Repayment of bank loans </t>
  </si>
  <si>
    <t>Салдо към 30 септември 2009</t>
  </si>
  <si>
    <t>Balance 30 September 2009</t>
  </si>
  <si>
    <t>Възстановени депозити и заеми на свързани предприятия</t>
  </si>
  <si>
    <t>Ефект от отсрочени данъци</t>
  </si>
  <si>
    <t>Салдо към 31 декември 2010</t>
  </si>
  <si>
    <t>Balance 31 December 2010</t>
  </si>
  <si>
    <t>Изплатени лихви  и главници по облигационни заеми</t>
  </si>
  <si>
    <t>Nonconsolidated Statement of Cash Flow</t>
  </si>
  <si>
    <t>Финансови разходи</t>
  </si>
  <si>
    <t>Салдо към 31март 2010</t>
  </si>
  <si>
    <t>Balance 31 March 2010</t>
  </si>
  <si>
    <t>Financial expenses</t>
  </si>
  <si>
    <t xml:space="preserve">Корекции - ефект от отсрочени данъци </t>
  </si>
  <si>
    <t>Други изменения</t>
  </si>
  <si>
    <t>Салдо към 31декември 2011</t>
  </si>
  <si>
    <t>Deferred tax  - previos period</t>
  </si>
  <si>
    <t xml:space="preserve">Deferred tax </t>
  </si>
  <si>
    <t>Balance 31 December 2011</t>
  </si>
  <si>
    <t>Салдо към 30 септември 2011</t>
  </si>
  <si>
    <t>Balance 30 September 2011</t>
  </si>
  <si>
    <t>Салдо към 31 декември 2012</t>
  </si>
  <si>
    <t>Balance 31 December 2012</t>
  </si>
  <si>
    <t>Други изменения на собствения капитал</t>
  </si>
  <si>
    <t>Салдо към 31 декември 2013</t>
  </si>
  <si>
    <t>Balance 31 December  2013</t>
  </si>
  <si>
    <t>Покупка на инвестиции в асоциирани дружества и малцинствени участия</t>
  </si>
  <si>
    <t>Салдо към 30 септември 2013</t>
  </si>
  <si>
    <t>Balance 30 September  2013</t>
  </si>
  <si>
    <t>Салдо към 31 декември  2014</t>
  </si>
  <si>
    <t>Balance 31 December  2014</t>
  </si>
  <si>
    <t>Салдо към 30 септември  2014</t>
  </si>
  <si>
    <t>Balance 30 Seprember 2014</t>
  </si>
  <si>
    <t>Получени депозити</t>
  </si>
  <si>
    <t>Получени заеми и депозити от свързани предприятия</t>
  </si>
  <si>
    <t>Покриване на загуби</t>
  </si>
  <si>
    <t>Transfers between resrves</t>
  </si>
  <si>
    <t>Салдо към 30 септември 2015</t>
  </si>
  <si>
    <t>Balance 30 September  2015</t>
  </si>
  <si>
    <t>Придобиване на инвестиции</t>
  </si>
  <si>
    <t xml:space="preserve">Постъпления от продажба на инвестиции </t>
  </si>
  <si>
    <t>Proceeds from depsits - subsdiaries</t>
  </si>
  <si>
    <t>Салдо към 31 декември  2016</t>
  </si>
  <si>
    <t>Други нетекущи вземания</t>
  </si>
  <si>
    <t>Other  receivables</t>
  </si>
  <si>
    <t>Александър Христов</t>
  </si>
  <si>
    <t xml:space="preserve">Главен счетоводител </t>
  </si>
  <si>
    <t xml:space="preserve">Executive Director </t>
  </si>
  <si>
    <t xml:space="preserve">Chief Accountant </t>
  </si>
  <si>
    <t>Chairman of the Management Board and</t>
  </si>
  <si>
    <t>Alexsander Hristov</t>
  </si>
  <si>
    <t>Balance 31 December  2016</t>
  </si>
  <si>
    <t>Transfer to retained losses
  from other capital surplus</t>
  </si>
  <si>
    <t>Мина Николова - Ангелова</t>
  </si>
  <si>
    <t xml:space="preserve">Отчетът за финансовото състояние следва да се разглежда заедно с пояснителните  </t>
  </si>
  <si>
    <t>Салдо към 31 декември  2017</t>
  </si>
  <si>
    <t>Mina Nicolova - Angelova</t>
  </si>
  <si>
    <t>Balance 31 December  2017</t>
  </si>
  <si>
    <t>Продажба на имоти машини и оборудване</t>
  </si>
  <si>
    <t>Sale of property, plant and equipment</t>
  </si>
  <si>
    <t>Трансфер при изваждане от употреба на инвестиционни имоти</t>
  </si>
  <si>
    <t>Разпределение на печалбата в резерви</t>
  </si>
  <si>
    <t>Бележка</t>
  </si>
  <si>
    <t>BGN '000</t>
  </si>
  <si>
    <t>Неконсолидиран отчет за финансовото състояние  (продължение)</t>
  </si>
  <si>
    <t>(класификация на разходите по икономичски елементи)</t>
  </si>
  <si>
    <t>Компоненти, които не се рекласифицират в печалбата или загубата:</t>
  </si>
  <si>
    <t>Преоценка/обезценка  на имоти машини и съоръжения</t>
  </si>
  <si>
    <t>Основен акционерен капитал</t>
  </si>
  <si>
    <t>Натрупана загуба</t>
  </si>
  <si>
    <t>31th december 2017</t>
  </si>
  <si>
    <t xml:space="preserve">Неконсолидран отчет за финансовото състояние </t>
  </si>
  <si>
    <t>Неконсолидиран отчет за печалбата или загубата и другия всеобхватен доход</t>
  </si>
  <si>
    <t>Неконсолидиран отчет за паричните потоци</t>
  </si>
  <si>
    <t>Неконсолидиран отчет за промените в собствения капитал</t>
  </si>
  <si>
    <t>за годината, завършваща на 31 декември 2018 година</t>
  </si>
  <si>
    <t>31 декември 2018</t>
  </si>
  <si>
    <t>2017 г.</t>
  </si>
  <si>
    <t>2018 г.</t>
  </si>
  <si>
    <t>така е заверен коригиран е предходния период</t>
  </si>
  <si>
    <t>Салдо на 1 януари 2018 г. (преизчислено)</t>
  </si>
  <si>
    <t>2017 г. *</t>
  </si>
  <si>
    <t>31 декември 2017 *</t>
  </si>
  <si>
    <t>Трансфер при изваждане от употреба на имоти, машини и съоръжения</t>
  </si>
  <si>
    <t>Preliminary Non-Consolidated Financial Statements</t>
  </si>
  <si>
    <t>For the period ended 31 December 2018</t>
  </si>
  <si>
    <t>към 31 декември 2018 година</t>
  </si>
  <si>
    <t>31th december 2018</t>
  </si>
  <si>
    <t>The Preliminary Non-Consolidated Financial Statements were authorised on 14 January 2019.</t>
  </si>
  <si>
    <t>Adjustments from the initial application of IFRS 9 and IFRS 15, net of taxes (Note 2.1)</t>
  </si>
  <si>
    <t>Transfer at disposal of Property, plant and equipment</t>
  </si>
  <si>
    <t>Balance 31 December  2018</t>
  </si>
  <si>
    <t xml:space="preserve">Balance as at 1 January 2018 (restated) </t>
  </si>
  <si>
    <t>Начислена/ (възстановена) обезценка  на търговски вземания и заеми</t>
  </si>
  <si>
    <t>Финансови активи по справедлива стойност в печалбата или загубата</t>
  </si>
  <si>
    <t>Financial assets at fair value through profit or loss</t>
  </si>
  <si>
    <t>Годишният неконсолидиран финансов отчет е одобрен на 26 февруари 2019 година от:</t>
  </si>
  <si>
    <t>Корекции от първоначалното прилагане на МСФО 9 и МСФО 15, нетно от данъци (бележка 2.1)</t>
  </si>
  <si>
    <t>Салдо към 31 декември  2018</t>
  </si>
  <si>
    <t>сведения към него от стр.6 до стр.97, представляващи неразделна част от годишния</t>
  </si>
  <si>
    <t xml:space="preserve">заедно с пояснителните сведения към него от стр.6 до стр.97,  представляващи неразделна </t>
  </si>
  <si>
    <t xml:space="preserve">Отчетът за печалбите или загубите и другия всеобхватен доход следва да се разглежда </t>
  </si>
  <si>
    <t>Годишен неконсолидиран финансов отчет</t>
  </si>
  <si>
    <t>неконсолидиран финансов отчет.</t>
  </si>
  <si>
    <t xml:space="preserve">* Дружеството прилага първоначално МСФО 9 и МСФО 15 на 1 януари 2018 г. в съответствие с избраните методи за преминаване, сравнителната информция не е преизчислена.  </t>
  </si>
  <si>
    <t>част от годишния неконсолидиран финансов отчет.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</si>
</sst>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.&quot;#,##0_);\(&quot;лв.&quot;#,##0\)"/>
    <numFmt numFmtId="173" formatCode="&quot;лв.&quot;#,##0_);[Red]\(&quot;лв.&quot;#,##0\)"/>
    <numFmt numFmtId="174" formatCode="&quot;лв.&quot;#,##0.00_);\(&quot;лв.&quot;#,##0.00\)"/>
    <numFmt numFmtId="175" formatCode="&quot;лв.&quot;#,##0.00_);[Red]\(&quot;лв.&quot;#,##0.00\)"/>
    <numFmt numFmtId="176" formatCode="_(&quot;лв.&quot;* #,##0_);_(&quot;лв.&quot;* \(#,##0\);_(&quot;лв.&quot;* &quot;-&quot;_);_(@_)"/>
    <numFmt numFmtId="177" formatCode="_(&quot;лв.&quot;* #,##0.00_);_(&quot;лв.&quot;* \(#,##0.00\);_(&quot;лв.&quot;* &quot;-&quot;??_);_(@_)"/>
    <numFmt numFmtId="178" formatCode="General;\(General\)"/>
    <numFmt numFmtId="179" formatCode="General;\ \(General\)"/>
    <numFmt numFmtId="180" formatCode="mmmm\ d\,\ yyyy"/>
    <numFmt numFmtId="181" formatCode="0.000"/>
    <numFmt numFmtId="182" formatCode="#,###;\(#,###\)"/>
    <numFmt numFmtId="183" formatCode="dd\.m\.yyyy\ &quot;г.&quot;;@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2]dd\ mmmm\ yyyy\ &quot;г.&quot;"/>
    <numFmt numFmtId="190" formatCode="#,##0.0_);\(#,##0.0\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Garamond"/>
      <family val="1"/>
    </font>
    <font>
      <sz val="12"/>
      <name val="Times New Roman"/>
      <family val="1"/>
    </font>
    <font>
      <sz val="10"/>
      <name val="Timok"/>
      <family val="0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Hebar"/>
      <family val="2"/>
    </font>
    <font>
      <sz val="10"/>
      <name val="OpalB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17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180" fontId="3" fillId="0" borderId="0" xfId="0" applyNumberFormat="1" applyFont="1" applyAlignment="1">
      <alignment horizontal="center" vertical="top" wrapText="1"/>
    </xf>
    <xf numFmtId="178" fontId="4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179" fontId="5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15" fillId="0" borderId="0" xfId="0" applyFont="1" applyAlignment="1">
      <alignment/>
    </xf>
    <xf numFmtId="182" fontId="5" fillId="0" borderId="10" xfId="0" applyNumberFormat="1" applyFont="1" applyBorder="1" applyAlignment="1">
      <alignment horizontal="right" vertical="top" wrapText="1"/>
    </xf>
    <xf numFmtId="182" fontId="5" fillId="0" borderId="11" xfId="0" applyNumberFormat="1" applyFont="1" applyBorder="1" applyAlignment="1">
      <alignment horizontal="right" vertical="top" wrapText="1"/>
    </xf>
    <xf numFmtId="1" fontId="4" fillId="33" borderId="0" xfId="36" applyNumberFormat="1" applyFont="1" applyFill="1" applyAlignment="1">
      <alignment vertical="top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178" fontId="5" fillId="0" borderId="0" xfId="0" applyNumberFormat="1" applyFont="1" applyAlignment="1">
      <alignment horizontal="right" vertical="top" wrapText="1"/>
    </xf>
    <xf numFmtId="179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/>
    </xf>
    <xf numFmtId="182" fontId="4" fillId="0" borderId="0" xfId="0" applyNumberFormat="1" applyFont="1" applyAlignment="1">
      <alignment horizontal="right" vertical="top" wrapText="1"/>
    </xf>
    <xf numFmtId="182" fontId="5" fillId="0" borderId="0" xfId="0" applyNumberFormat="1" applyFont="1" applyAlignment="1">
      <alignment horizontal="right" vertical="top" wrapText="1"/>
    </xf>
    <xf numFmtId="182" fontId="5" fillId="0" borderId="12" xfId="0" applyNumberFormat="1" applyFont="1" applyBorder="1" applyAlignment="1">
      <alignment horizontal="right" vertical="top" wrapText="1"/>
    </xf>
    <xf numFmtId="182" fontId="4" fillId="0" borderId="0" xfId="0" applyNumberFormat="1" applyFont="1" applyAlignment="1">
      <alignment/>
    </xf>
    <xf numFmtId="182" fontId="7" fillId="0" borderId="13" xfId="0" applyNumberFormat="1" applyFont="1" applyBorder="1" applyAlignment="1">
      <alignment horizontal="right" vertical="top" wrapText="1"/>
    </xf>
    <xf numFmtId="182" fontId="5" fillId="0" borderId="0" xfId="0" applyNumberFormat="1" applyFont="1" applyAlignment="1">
      <alignment vertical="top"/>
    </xf>
    <xf numFmtId="182" fontId="12" fillId="0" borderId="13" xfId="0" applyNumberFormat="1" applyFont="1" applyBorder="1" applyAlignment="1">
      <alignment horizontal="right" vertical="top" wrapText="1"/>
    </xf>
    <xf numFmtId="182" fontId="4" fillId="0" borderId="0" xfId="0" applyNumberFormat="1" applyFont="1" applyAlignment="1">
      <alignment vertical="top"/>
    </xf>
    <xf numFmtId="14" fontId="5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/>
    </xf>
    <xf numFmtId="182" fontId="4" fillId="0" borderId="14" xfId="0" applyNumberFormat="1" applyFont="1" applyBorder="1" applyAlignment="1">
      <alignment horizontal="right" vertical="top" wrapText="1"/>
    </xf>
    <xf numFmtId="182" fontId="7" fillId="0" borderId="13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4" fillId="0" borderId="0" xfId="0" applyFont="1" applyAlignment="1">
      <alignment horizontal="justify" vertical="top" wrapText="1"/>
    </xf>
    <xf numFmtId="179" fontId="5" fillId="0" borderId="12" xfId="0" applyNumberFormat="1" applyFont="1" applyBorder="1" applyAlignment="1">
      <alignment horizontal="right" vertical="top" wrapText="1"/>
    </xf>
    <xf numFmtId="179" fontId="5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178" fontId="5" fillId="0" borderId="11" xfId="0" applyNumberFormat="1" applyFont="1" applyBorder="1" applyAlignment="1">
      <alignment horizontal="right" vertical="top" wrapText="1"/>
    </xf>
    <xf numFmtId="178" fontId="4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/>
    </xf>
    <xf numFmtId="178" fontId="5" fillId="0" borderId="0" xfId="0" applyNumberFormat="1" applyFont="1" applyAlignment="1">
      <alignment horizontal="center" vertical="top" wrapText="1"/>
    </xf>
    <xf numFmtId="178" fontId="5" fillId="0" borderId="10" xfId="0" applyNumberFormat="1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178" fontId="4" fillId="0" borderId="0" xfId="0" applyNumberFormat="1" applyFont="1" applyAlignment="1">
      <alignment horizontal="center" vertical="top" wrapText="1"/>
    </xf>
    <xf numFmtId="178" fontId="5" fillId="0" borderId="13" xfId="0" applyNumberFormat="1" applyFont="1" applyBorder="1" applyAlignment="1">
      <alignment horizontal="center" vertical="top" wrapText="1"/>
    </xf>
    <xf numFmtId="178" fontId="4" fillId="0" borderId="11" xfId="0" applyNumberFormat="1" applyFont="1" applyBorder="1" applyAlignment="1">
      <alignment horizontal="right" vertical="top" wrapText="1"/>
    </xf>
    <xf numFmtId="182" fontId="5" fillId="0" borderId="11" xfId="0" applyNumberFormat="1" applyFont="1" applyBorder="1" applyAlignment="1">
      <alignment/>
    </xf>
    <xf numFmtId="182" fontId="5" fillId="0" borderId="12" xfId="0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182" fontId="7" fillId="0" borderId="13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78" fontId="5" fillId="0" borderId="11" xfId="0" applyNumberFormat="1" applyFont="1" applyBorder="1" applyAlignment="1">
      <alignment horizontal="right" vertical="top" wrapText="1"/>
    </xf>
    <xf numFmtId="178" fontId="5" fillId="0" borderId="0" xfId="0" applyNumberFormat="1" applyFont="1" applyAlignment="1">
      <alignment horizontal="right" vertical="top" wrapText="1"/>
    </xf>
    <xf numFmtId="178" fontId="4" fillId="0" borderId="0" xfId="0" applyNumberFormat="1" applyFont="1" applyAlignment="1">
      <alignment horizontal="right" vertical="top" wrapText="1"/>
    </xf>
    <xf numFmtId="178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78" fontId="5" fillId="0" borderId="12" xfId="0" applyNumberFormat="1" applyFont="1" applyBorder="1" applyAlignment="1">
      <alignment horizontal="right" vertical="top"/>
    </xf>
    <xf numFmtId="178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wrapText="1"/>
    </xf>
    <xf numFmtId="182" fontId="5" fillId="0" borderId="0" xfId="0" applyNumberFormat="1" applyFont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35" applyFont="1" applyAlignment="1">
      <alignment vertical="center"/>
      <protection/>
    </xf>
    <xf numFmtId="15" fontId="24" fillId="0" borderId="0" xfId="34" applyNumberFormat="1" applyFont="1" applyAlignment="1">
      <alignment horizontal="right" vertical="center"/>
      <protection/>
    </xf>
    <xf numFmtId="49" fontId="5" fillId="0" borderId="0" xfId="0" applyNumberFormat="1" applyFont="1" applyAlignment="1">
      <alignment horizontal="right" vertical="center" wrapText="1"/>
    </xf>
    <xf numFmtId="178" fontId="4" fillId="0" borderId="0" xfId="0" applyNumberFormat="1" applyFont="1" applyAlignment="1">
      <alignment horizontal="center" vertical="top" wrapText="1"/>
    </xf>
    <xf numFmtId="182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1" fontId="24" fillId="0" borderId="0" xfId="34" applyNumberFormat="1" applyFont="1" applyAlignment="1">
      <alignment horizontal="right" vertical="center" wrapText="1"/>
      <protection/>
    </xf>
    <xf numFmtId="0" fontId="24" fillId="0" borderId="0" xfId="34" applyFont="1" applyAlignment="1">
      <alignment horizontal="right" vertical="center"/>
      <protection/>
    </xf>
    <xf numFmtId="0" fontId="4" fillId="0" borderId="10" xfId="0" applyFont="1" applyBorder="1" applyAlignment="1">
      <alignment/>
    </xf>
    <xf numFmtId="0" fontId="25" fillId="0" borderId="0" xfId="34" applyFont="1" applyAlignment="1">
      <alignment horizontal="right" vertical="center"/>
      <protection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/>
    </xf>
    <xf numFmtId="0" fontId="4" fillId="0" borderId="0" xfId="35" applyFont="1" applyAlignment="1">
      <alignment vertical="center" wrapText="1"/>
      <protection/>
    </xf>
    <xf numFmtId="0" fontId="5" fillId="0" borderId="0" xfId="34" applyFont="1" applyAlignment="1">
      <alignment vertical="center"/>
      <protection/>
    </xf>
    <xf numFmtId="0" fontId="11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top" wrapText="1"/>
    </xf>
    <xf numFmtId="0" fontId="2" fillId="0" borderId="0" xfId="34" applyFont="1" applyAlignment="1">
      <alignment vertical="center"/>
      <protection/>
    </xf>
    <xf numFmtId="0" fontId="4" fillId="0" borderId="0" xfId="0" applyFont="1" applyAlignment="1">
      <alignment horizontal="center"/>
    </xf>
    <xf numFmtId="9" fontId="4" fillId="0" borderId="0" xfId="63" applyFont="1" applyAlignment="1">
      <alignment/>
    </xf>
    <xf numFmtId="3" fontId="5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82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178" fontId="5" fillId="0" borderId="11" xfId="0" applyNumberFormat="1" applyFont="1" applyBorder="1" applyAlignment="1">
      <alignment horizontal="center" vertical="top" wrapText="1"/>
    </xf>
    <xf numFmtId="178" fontId="5" fillId="0" borderId="0" xfId="0" applyNumberFormat="1" applyFont="1" applyAlignment="1">
      <alignment horizontal="center" vertical="top" wrapText="1"/>
    </xf>
    <xf numFmtId="178" fontId="5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82" fontId="5" fillId="0" borderId="12" xfId="0" applyNumberFormat="1" applyFont="1" applyBorder="1" applyAlignment="1">
      <alignment horizontal="center" vertical="top" wrapText="1"/>
    </xf>
    <xf numFmtId="18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182" fontId="4" fillId="0" borderId="0" xfId="0" applyNumberFormat="1" applyFont="1" applyAlignment="1">
      <alignment horizontal="center" vertical="top" wrapText="1"/>
    </xf>
    <xf numFmtId="182" fontId="7" fillId="0" borderId="0" xfId="0" applyNumberFormat="1" applyFont="1" applyAlignment="1">
      <alignment horizontal="center" vertical="top" wrapText="1"/>
    </xf>
    <xf numFmtId="178" fontId="4" fillId="0" borderId="0" xfId="0" applyNumberFormat="1" applyFont="1" applyAlignment="1">
      <alignment horizontal="center"/>
    </xf>
    <xf numFmtId="182" fontId="7" fillId="0" borderId="0" xfId="0" applyNumberFormat="1" applyFont="1" applyAlignment="1">
      <alignment horizontal="center" vertical="top" wrapText="1"/>
    </xf>
    <xf numFmtId="182" fontId="5" fillId="0" borderId="0" xfId="0" applyNumberFormat="1" applyFont="1" applyAlignment="1">
      <alignment horizontal="center" vertical="top" wrapText="1"/>
    </xf>
    <xf numFmtId="182" fontId="5" fillId="0" borderId="0" xfId="0" applyNumberFormat="1" applyFont="1" applyAlignment="1">
      <alignment horizontal="center" vertical="top"/>
    </xf>
    <xf numFmtId="182" fontId="1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34" applyFont="1" applyAlignment="1">
      <alignment horizontal="center" vertical="center"/>
      <protection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top"/>
    </xf>
    <xf numFmtId="0" fontId="4" fillId="0" borderId="14" xfId="0" applyFont="1" applyBorder="1" applyAlignment="1">
      <alignment/>
    </xf>
    <xf numFmtId="0" fontId="5" fillId="0" borderId="0" xfId="0" applyFont="1" applyAlignment="1">
      <alignment vertical="center" wrapText="1"/>
    </xf>
    <xf numFmtId="182" fontId="5" fillId="0" borderId="12" xfId="0" applyNumberFormat="1" applyFont="1" applyBorder="1" applyAlignment="1">
      <alignment horizontal="right" vertical="center" wrapText="1"/>
    </xf>
    <xf numFmtId="182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7" fontId="4" fillId="0" borderId="0" xfId="53" applyNumberFormat="1" applyFont="1" applyAlignment="1">
      <alignment horizontal="right" vertical="top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43" fontId="5" fillId="0" borderId="0" xfId="53" applyFont="1" applyAlignment="1">
      <alignment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178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82" fontId="4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6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15" fontId="5" fillId="0" borderId="0" xfId="34" applyNumberFormat="1" applyFont="1" applyAlignment="1">
      <alignment horizontal="center" vertical="center"/>
      <protection/>
    </xf>
    <xf numFmtId="0" fontId="5" fillId="0" borderId="0" xfId="34" applyFont="1" applyAlignment="1">
      <alignment horizontal="right" vertical="center"/>
      <protection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82" fontId="4" fillId="0" borderId="0" xfId="0" applyNumberFormat="1" applyFont="1" applyFill="1" applyAlignment="1">
      <alignment horizontal="right" vertical="top" wrapText="1"/>
    </xf>
    <xf numFmtId="182" fontId="5" fillId="0" borderId="12" xfId="0" applyNumberFormat="1" applyFont="1" applyFill="1" applyBorder="1" applyAlignment="1">
      <alignment horizontal="right" vertical="top" wrapText="1"/>
    </xf>
    <xf numFmtId="43" fontId="4" fillId="0" borderId="0" xfId="53" applyFont="1" applyAlignment="1">
      <alignment horizontal="right" vertical="top" wrapText="1"/>
    </xf>
    <xf numFmtId="0" fontId="4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63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shrinkToFit="1"/>
    </xf>
    <xf numFmtId="178" fontId="5" fillId="0" borderId="0" xfId="0" applyNumberFormat="1" applyFont="1" applyAlignment="1">
      <alignment horizontal="center" vertical="top" wrapText="1"/>
    </xf>
    <xf numFmtId="178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AL" xfId="34"/>
    <cellStyle name="Normal_Financial statements_bg model 2002" xfId="35"/>
    <cellStyle name="Normal_Баланс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лежка" xfId="43"/>
    <cellStyle name="Currency" xfId="44"/>
    <cellStyle name="Currency [0]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Comma" xfId="53"/>
    <cellStyle name="Comma [0]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28575</xdr:rowOff>
    </xdr:from>
    <xdr:to>
      <xdr:col>2</xdr:col>
      <xdr:colOff>495300</xdr:colOff>
      <xdr:row>12</xdr:row>
      <xdr:rowOff>142875</xdr:rowOff>
    </xdr:to>
    <xdr:pic>
      <xdr:nvPicPr>
        <xdr:cNvPr id="1" name="Picture 1" descr="Dlogo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52425"/>
          <a:ext cx="15049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28575</xdr:rowOff>
    </xdr:from>
    <xdr:to>
      <xdr:col>2</xdr:col>
      <xdr:colOff>495300</xdr:colOff>
      <xdr:row>12</xdr:row>
      <xdr:rowOff>142875</xdr:rowOff>
    </xdr:to>
    <xdr:pic>
      <xdr:nvPicPr>
        <xdr:cNvPr id="2" name="Picture 1" descr="Dlogo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52425"/>
          <a:ext cx="15049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28575</xdr:rowOff>
    </xdr:from>
    <xdr:to>
      <xdr:col>2</xdr:col>
      <xdr:colOff>495300</xdr:colOff>
      <xdr:row>11</xdr:row>
      <xdr:rowOff>142875</xdr:rowOff>
    </xdr:to>
    <xdr:pic>
      <xdr:nvPicPr>
        <xdr:cNvPr id="1" name="Picture 1" descr="Dlogo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5049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</xdr:row>
      <xdr:rowOff>28575</xdr:rowOff>
    </xdr:from>
    <xdr:to>
      <xdr:col>2</xdr:col>
      <xdr:colOff>495300</xdr:colOff>
      <xdr:row>11</xdr:row>
      <xdr:rowOff>142875</xdr:rowOff>
    </xdr:to>
    <xdr:pic>
      <xdr:nvPicPr>
        <xdr:cNvPr id="2" name="Picture 1" descr="Dlogo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5049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6:E32"/>
  <sheetViews>
    <sheetView zoomScalePageLayoutView="0" workbookViewId="0" topLeftCell="A16">
      <selection activeCell="Q34" sqref="Q34"/>
    </sheetView>
  </sheetViews>
  <sheetFormatPr defaultColWidth="9.140625" defaultRowHeight="12.75"/>
  <sheetData>
    <row r="26" ht="18.75">
      <c r="E26" s="6" t="s">
        <v>111</v>
      </c>
    </row>
    <row r="27" ht="15.75">
      <c r="E27" s="7"/>
    </row>
    <row r="28" ht="15.75">
      <c r="E28" s="7" t="s">
        <v>323</v>
      </c>
    </row>
    <row r="29" ht="15.75">
      <c r="E29" s="7"/>
    </row>
    <row r="30" ht="15.75">
      <c r="E30" s="7" t="s">
        <v>116</v>
      </c>
    </row>
    <row r="31" ht="15.75">
      <c r="E31" s="177"/>
    </row>
    <row r="32" ht="15.75">
      <c r="E32" s="7" t="s">
        <v>307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57"/>
  <sheetViews>
    <sheetView workbookViewId="0" topLeftCell="A1">
      <selection activeCell="G140" sqref="G140"/>
    </sheetView>
  </sheetViews>
  <sheetFormatPr defaultColWidth="9.140625" defaultRowHeight="12.75"/>
  <cols>
    <col min="1" max="1" width="36.140625" style="5" customWidth="1"/>
    <col min="2" max="2" width="15.28125" style="5" customWidth="1"/>
    <col min="3" max="3" width="13.140625" style="5" customWidth="1"/>
    <col min="4" max="4" width="14.00390625" style="5" customWidth="1"/>
    <col min="5" max="5" width="10.8515625" style="5" customWidth="1"/>
    <col min="6" max="6" width="12.421875" style="5" customWidth="1"/>
    <col min="7" max="7" width="12.140625" style="5" customWidth="1"/>
    <col min="8" max="8" width="4.8515625" style="5" customWidth="1"/>
    <col min="9" max="16384" width="9.140625" style="5" customWidth="1"/>
  </cols>
  <sheetData>
    <row r="1" spans="1:8" ht="15">
      <c r="A1" s="194" t="s">
        <v>190</v>
      </c>
      <c r="B1" s="194"/>
      <c r="C1" s="194"/>
      <c r="D1" s="194"/>
      <c r="E1" s="194"/>
      <c r="F1" s="9"/>
      <c r="H1" s="14"/>
    </row>
    <row r="2" spans="1:5" ht="15">
      <c r="A2" s="195" t="s">
        <v>10</v>
      </c>
      <c r="B2" s="195"/>
      <c r="C2" s="195"/>
      <c r="D2" s="195"/>
      <c r="E2" s="195"/>
    </row>
    <row r="3" spans="4:7" s="11" customFormat="1" ht="15">
      <c r="D3" s="25"/>
      <c r="E3" s="25"/>
      <c r="F3" s="25"/>
      <c r="G3" s="25" t="str">
        <f>'a st. of financial pfsition en'!E4</f>
        <v>Preliminary Non-Consolidated Financial Statements</v>
      </c>
    </row>
    <row r="4" s="11" customFormat="1" ht="15">
      <c r="G4" s="25" t="str">
        <f>'a st. of financial pfsition en'!E5</f>
        <v>For the period ended 31 December 2018</v>
      </c>
    </row>
    <row r="6" spans="1:7" ht="43.5" customHeight="1">
      <c r="A6" s="15" t="s">
        <v>11</v>
      </c>
      <c r="B6" s="26" t="s">
        <v>62</v>
      </c>
      <c r="C6" s="26" t="s">
        <v>0</v>
      </c>
      <c r="D6" s="26" t="s">
        <v>63</v>
      </c>
      <c r="E6" s="26" t="s">
        <v>64</v>
      </c>
      <c r="F6" s="26" t="s">
        <v>65</v>
      </c>
      <c r="G6" s="64" t="s">
        <v>66</v>
      </c>
    </row>
    <row r="7" spans="1:7" ht="15" customHeight="1" hidden="1">
      <c r="A7" s="5" t="s">
        <v>67</v>
      </c>
      <c r="B7" s="65">
        <v>6575</v>
      </c>
      <c r="C7" s="65" t="s">
        <v>86</v>
      </c>
      <c r="D7" s="65">
        <v>40</v>
      </c>
      <c r="E7" s="65">
        <f>657+11926+304</f>
        <v>12887</v>
      </c>
      <c r="F7" s="65">
        <f>33450-1723</f>
        <v>31727</v>
      </c>
      <c r="G7" s="65">
        <f>SUM(B7:F7)</f>
        <v>51229</v>
      </c>
    </row>
    <row r="8" spans="1:7" ht="28.5" hidden="1">
      <c r="A8" s="1" t="s">
        <v>99</v>
      </c>
      <c r="B8" s="66"/>
      <c r="C8" s="66"/>
      <c r="D8" s="66"/>
      <c r="E8" s="66"/>
      <c r="F8" s="67"/>
      <c r="G8" s="67">
        <f>SUM(B8:F8)</f>
        <v>0</v>
      </c>
    </row>
    <row r="9" spans="1:7" ht="15" hidden="1">
      <c r="A9" s="2" t="s">
        <v>100</v>
      </c>
      <c r="B9" s="96">
        <f>SUM(B7:B8)</f>
        <v>6575</v>
      </c>
      <c r="C9" s="68">
        <f>SUM(C7:C8)</f>
        <v>0</v>
      </c>
      <c r="D9" s="68">
        <f>SUM(D7:D8)</f>
        <v>40</v>
      </c>
      <c r="E9" s="68">
        <f>SUM(E7:E8)</f>
        <v>12887</v>
      </c>
      <c r="F9" s="68">
        <f>SUM(F7:F8)</f>
        <v>31727</v>
      </c>
      <c r="G9" s="68">
        <f>SUM(B9:F9)</f>
        <v>51229</v>
      </c>
    </row>
    <row r="10" spans="1:7" ht="15" hidden="1">
      <c r="A10" s="1"/>
      <c r="B10" s="65"/>
      <c r="C10" s="65"/>
      <c r="D10" s="65"/>
      <c r="E10" s="65"/>
      <c r="F10" s="65"/>
      <c r="G10" s="65"/>
    </row>
    <row r="11" spans="1:7" ht="15" hidden="1">
      <c r="A11" s="2" t="s">
        <v>101</v>
      </c>
      <c r="B11" s="65"/>
      <c r="C11" s="65"/>
      <c r="D11" s="68"/>
      <c r="E11" s="65"/>
      <c r="F11" s="65"/>
      <c r="G11" s="68">
        <f aca="true" t="shared" si="0" ref="G11:G19">SUM(B11:F11)</f>
        <v>0</v>
      </c>
    </row>
    <row r="12" spans="1:7" ht="15" hidden="1">
      <c r="A12" s="2" t="s">
        <v>102</v>
      </c>
      <c r="B12" s="65"/>
      <c r="C12" s="65"/>
      <c r="D12" s="68"/>
      <c r="E12" s="65"/>
      <c r="F12" s="65"/>
      <c r="G12" s="68">
        <f t="shared" si="0"/>
        <v>0</v>
      </c>
    </row>
    <row r="13" spans="1:7" ht="15" hidden="1">
      <c r="A13" s="2" t="s">
        <v>103</v>
      </c>
      <c r="B13" s="66"/>
      <c r="C13" s="66"/>
      <c r="D13" s="66"/>
      <c r="E13" s="67"/>
      <c r="F13" s="66"/>
      <c r="G13" s="66">
        <f t="shared" si="0"/>
        <v>0</v>
      </c>
    </row>
    <row r="14" spans="1:7" ht="15" hidden="1">
      <c r="A14" s="2" t="s">
        <v>3</v>
      </c>
      <c r="B14" s="65"/>
      <c r="C14" s="65"/>
      <c r="D14" s="65"/>
      <c r="E14" s="65"/>
      <c r="F14" s="68"/>
      <c r="G14" s="68">
        <f t="shared" si="0"/>
        <v>0</v>
      </c>
    </row>
    <row r="15" spans="1:7" ht="15" hidden="1">
      <c r="A15" s="2" t="s">
        <v>82</v>
      </c>
      <c r="B15" s="65"/>
      <c r="C15" s="65"/>
      <c r="D15" s="65"/>
      <c r="E15" s="65"/>
      <c r="F15" s="68">
        <f>6882+301</f>
        <v>7183</v>
      </c>
      <c r="G15" s="68">
        <f t="shared" si="0"/>
        <v>7183</v>
      </c>
    </row>
    <row r="16" spans="1:7" ht="15" hidden="1">
      <c r="A16" s="2" t="s">
        <v>105</v>
      </c>
      <c r="B16" s="65"/>
      <c r="C16" s="65"/>
      <c r="D16" s="65"/>
      <c r="E16" s="65"/>
      <c r="F16" s="68">
        <v>0</v>
      </c>
      <c r="G16" s="68">
        <f t="shared" si="0"/>
        <v>0</v>
      </c>
    </row>
    <row r="17" spans="1:7" ht="15" hidden="1">
      <c r="A17" s="196" t="s">
        <v>4</v>
      </c>
      <c r="B17" s="193"/>
      <c r="C17" s="193" t="s">
        <v>86</v>
      </c>
      <c r="D17" s="192"/>
      <c r="E17" s="192">
        <v>32</v>
      </c>
      <c r="F17" s="193">
        <v>-32</v>
      </c>
      <c r="G17" s="193">
        <f t="shared" si="0"/>
        <v>0</v>
      </c>
    </row>
    <row r="18" spans="1:7" ht="15" hidden="1">
      <c r="A18" s="196"/>
      <c r="B18" s="193"/>
      <c r="C18" s="193"/>
      <c r="D18" s="192"/>
      <c r="E18" s="192"/>
      <c r="F18" s="193"/>
      <c r="G18" s="193">
        <f t="shared" si="0"/>
        <v>0</v>
      </c>
    </row>
    <row r="19" spans="1:7" ht="30" hidden="1">
      <c r="A19" s="2" t="s">
        <v>5</v>
      </c>
      <c r="B19" s="68"/>
      <c r="C19" s="68"/>
      <c r="D19" s="65"/>
      <c r="E19" s="65">
        <v>-2</v>
      </c>
      <c r="F19" s="68">
        <v>-132</v>
      </c>
      <c r="G19" s="68">
        <f t="shared" si="0"/>
        <v>-134</v>
      </c>
    </row>
    <row r="20" spans="1:7" ht="15" hidden="1">
      <c r="A20" s="1" t="s">
        <v>122</v>
      </c>
      <c r="B20" s="69">
        <f>B9+B14+B15+B16+B17+B19</f>
        <v>6575</v>
      </c>
      <c r="C20" s="69">
        <f>SUM(C9,C17)</f>
        <v>0</v>
      </c>
      <c r="D20" s="69">
        <f>D9+D14+D15+D16+D17+D19</f>
        <v>40</v>
      </c>
      <c r="E20" s="69">
        <f>E9+E14+E15+E16+E17+E19</f>
        <v>12917</v>
      </c>
      <c r="F20" s="69">
        <f>F9+F14+F15+F16+F17+F19</f>
        <v>38746</v>
      </c>
      <c r="G20" s="69">
        <f>G9+G14+G15+G16+G17+G19</f>
        <v>58278</v>
      </c>
    </row>
    <row r="21" spans="1:7" ht="15" hidden="1">
      <c r="A21" s="1"/>
      <c r="B21" s="65"/>
      <c r="C21" s="65"/>
      <c r="D21" s="65"/>
      <c r="E21" s="65"/>
      <c r="F21" s="65"/>
      <c r="G21" s="65"/>
    </row>
    <row r="22" spans="1:7" ht="30" hidden="1">
      <c r="A22" s="2" t="s">
        <v>114</v>
      </c>
      <c r="B22" s="65"/>
      <c r="C22" s="65"/>
      <c r="D22" s="65"/>
      <c r="E22" s="65"/>
      <c r="F22" s="68">
        <v>3075</v>
      </c>
      <c r="G22" s="68">
        <f>SUM(B22:F22)</f>
        <v>3075</v>
      </c>
    </row>
    <row r="23" spans="1:7" ht="15" hidden="1">
      <c r="A23" s="2" t="s">
        <v>106</v>
      </c>
      <c r="B23" s="65"/>
      <c r="C23" s="65"/>
      <c r="D23" s="68">
        <v>-2</v>
      </c>
      <c r="E23" s="65"/>
      <c r="F23" s="65"/>
      <c r="G23" s="68">
        <f aca="true" t="shared" si="1" ref="G23:G34">SUM(B23:F23)</f>
        <v>-2</v>
      </c>
    </row>
    <row r="24" spans="1:7" ht="15" hidden="1">
      <c r="A24" s="2" t="s">
        <v>107</v>
      </c>
      <c r="B24" s="65"/>
      <c r="C24" s="65"/>
      <c r="D24" s="68"/>
      <c r="E24" s="65"/>
      <c r="F24" s="65"/>
      <c r="G24" s="68">
        <f t="shared" si="1"/>
        <v>0</v>
      </c>
    </row>
    <row r="25" spans="1:7" ht="15" hidden="1">
      <c r="A25" s="2" t="s">
        <v>103</v>
      </c>
      <c r="B25" s="65"/>
      <c r="C25" s="65"/>
      <c r="D25" s="65"/>
      <c r="E25" s="68"/>
      <c r="F25" s="65"/>
      <c r="G25" s="68">
        <f t="shared" si="1"/>
        <v>0</v>
      </c>
    </row>
    <row r="26" spans="1:7" ht="15" hidden="1">
      <c r="A26" s="196" t="s">
        <v>104</v>
      </c>
      <c r="B26" s="192"/>
      <c r="C26" s="192"/>
      <c r="D26" s="68"/>
      <c r="E26" s="68"/>
      <c r="F26" s="192"/>
      <c r="G26" s="68">
        <f t="shared" si="1"/>
        <v>0</v>
      </c>
    </row>
    <row r="27" spans="1:7" ht="15" hidden="1">
      <c r="A27" s="196"/>
      <c r="B27" s="192"/>
      <c r="C27" s="192"/>
      <c r="D27" s="68"/>
      <c r="E27" s="68"/>
      <c r="F27" s="192"/>
      <c r="G27" s="68">
        <f t="shared" si="1"/>
        <v>0</v>
      </c>
    </row>
    <row r="28" spans="1:7" ht="15" hidden="1">
      <c r="A28" s="2" t="s">
        <v>118</v>
      </c>
      <c r="B28" s="65"/>
      <c r="C28" s="65"/>
      <c r="D28" s="68">
        <v>160</v>
      </c>
      <c r="E28" s="68"/>
      <c r="F28" s="65"/>
      <c r="G28" s="68">
        <f t="shared" si="1"/>
        <v>160</v>
      </c>
    </row>
    <row r="29" spans="1:7" ht="15" hidden="1">
      <c r="A29" s="2" t="s">
        <v>3</v>
      </c>
      <c r="B29" s="65"/>
      <c r="C29" s="65"/>
      <c r="D29" s="65"/>
      <c r="E29" s="65"/>
      <c r="F29" s="68">
        <v>-1309</v>
      </c>
      <c r="G29" s="68">
        <f t="shared" si="1"/>
        <v>-1309</v>
      </c>
    </row>
    <row r="30" spans="1:7" ht="15" hidden="1">
      <c r="A30" s="2" t="s">
        <v>82</v>
      </c>
      <c r="B30" s="65"/>
      <c r="C30" s="65"/>
      <c r="D30" s="65"/>
      <c r="E30" s="65"/>
      <c r="F30" s="68">
        <v>1009</v>
      </c>
      <c r="G30" s="68">
        <f t="shared" si="1"/>
        <v>1009</v>
      </c>
    </row>
    <row r="31" spans="1:7" ht="15" hidden="1">
      <c r="A31" s="2" t="s">
        <v>4</v>
      </c>
      <c r="B31" s="65"/>
      <c r="C31" s="65"/>
      <c r="D31" s="65"/>
      <c r="E31" s="65"/>
      <c r="F31" s="68">
        <v>-6486</v>
      </c>
      <c r="G31" s="68">
        <f t="shared" si="1"/>
        <v>-6486</v>
      </c>
    </row>
    <row r="32" spans="1:7" ht="15" hidden="1">
      <c r="A32" s="2" t="s">
        <v>108</v>
      </c>
      <c r="B32" s="65"/>
      <c r="C32" s="65"/>
      <c r="D32" s="65"/>
      <c r="E32" s="65"/>
      <c r="F32" s="68">
        <v>-245</v>
      </c>
      <c r="G32" s="68">
        <f t="shared" si="1"/>
        <v>-245</v>
      </c>
    </row>
    <row r="33" spans="1:7" ht="15" hidden="1">
      <c r="A33" s="196" t="s">
        <v>5</v>
      </c>
      <c r="B33" s="193">
        <v>6575</v>
      </c>
      <c r="C33" s="193"/>
      <c r="D33" s="192"/>
      <c r="E33" s="193">
        <v>-5724</v>
      </c>
      <c r="F33" s="193">
        <v>12252</v>
      </c>
      <c r="G33" s="68">
        <f t="shared" si="1"/>
        <v>13103</v>
      </c>
    </row>
    <row r="34" spans="1:7" ht="15" hidden="1">
      <c r="A34" s="196"/>
      <c r="B34" s="193"/>
      <c r="C34" s="193"/>
      <c r="D34" s="192"/>
      <c r="E34" s="193"/>
      <c r="F34" s="193"/>
      <c r="G34" s="68">
        <f t="shared" si="1"/>
        <v>0</v>
      </c>
    </row>
    <row r="35" spans="1:7" ht="15.75" hidden="1" thickBot="1">
      <c r="A35" s="1" t="s">
        <v>68</v>
      </c>
      <c r="B35" s="70" t="e">
        <f>'a st. of changes in equity bg'!#REF!</f>
        <v>#REF!</v>
      </c>
      <c r="C35" s="70"/>
      <c r="D35" s="70" t="e">
        <f>'a st. of changes in equity bg'!#REF!</f>
        <v>#REF!</v>
      </c>
      <c r="E35" s="70" t="e">
        <f>'a st. of changes in equity bg'!#REF!</f>
        <v>#REF!</v>
      </c>
      <c r="F35" s="70" t="e">
        <f>'a st. of changes in equity bg'!#REF!</f>
        <v>#REF!</v>
      </c>
      <c r="G35" s="70" t="e">
        <f>'a st. of changes in equity bg'!#REF!</f>
        <v>#REF!</v>
      </c>
    </row>
    <row r="36" spans="1:7" ht="15.75" hidden="1" thickTop="1">
      <c r="A36" s="2" t="s">
        <v>69</v>
      </c>
      <c r="B36" s="63" t="e">
        <f>'a st. of changes in equity bg'!#REF!</f>
        <v>#REF!</v>
      </c>
      <c r="C36" s="63"/>
      <c r="D36" s="63" t="e">
        <f>'a st. of changes in equity bg'!#REF!</f>
        <v>#REF!</v>
      </c>
      <c r="E36" s="63" t="e">
        <f>'a st. of changes in equity bg'!#REF!</f>
        <v>#REF!</v>
      </c>
      <c r="F36" s="63" t="e">
        <f>'a st. of changes in equity bg'!#REF!</f>
        <v>#REF!</v>
      </c>
      <c r="G36" s="63" t="e">
        <f>'a st. of changes in equity bg'!#REF!</f>
        <v>#REF!</v>
      </c>
    </row>
    <row r="37" spans="1:7" ht="15" hidden="1">
      <c r="A37" s="2" t="s">
        <v>44</v>
      </c>
      <c r="B37" s="63" t="e">
        <f>'a st. of changes in equity bg'!#REF!</f>
        <v>#REF!</v>
      </c>
      <c r="C37" s="10"/>
      <c r="D37" s="63" t="e">
        <f>'a st. of changes in equity bg'!#REF!</f>
        <v>#REF!</v>
      </c>
      <c r="E37" s="63" t="e">
        <f>'a st. of changes in equity bg'!#REF!</f>
        <v>#REF!</v>
      </c>
      <c r="F37" s="63" t="e">
        <f>'a st. of changes in equity bg'!#REF!</f>
        <v>#REF!</v>
      </c>
      <c r="G37" s="63" t="e">
        <f>'a st. of changes in equity bg'!#REF!</f>
        <v>#REF!</v>
      </c>
    </row>
    <row r="38" spans="1:7" ht="15" hidden="1">
      <c r="A38" s="2" t="s">
        <v>70</v>
      </c>
      <c r="B38" s="63" t="e">
        <f>'a st. of changes in equity bg'!#REF!</f>
        <v>#REF!</v>
      </c>
      <c r="C38" s="10"/>
      <c r="D38" s="63" t="e">
        <f>'a st. of changes in equity bg'!#REF!</f>
        <v>#REF!</v>
      </c>
      <c r="E38" s="63" t="e">
        <f>'a st. of changes in equity bg'!#REF!</f>
        <v>#REF!</v>
      </c>
      <c r="F38" s="63" t="e">
        <f>'a st. of changes in equity bg'!#REF!</f>
        <v>#REF!</v>
      </c>
      <c r="G38" s="63" t="e">
        <f>'a st. of changes in equity bg'!#REF!</f>
        <v>#REF!</v>
      </c>
    </row>
    <row r="39" spans="1:7" ht="15" customHeight="1" hidden="1">
      <c r="A39" s="5" t="s">
        <v>71</v>
      </c>
      <c r="B39" s="63" t="e">
        <f>'a st. of changes in equity bg'!#REF!</f>
        <v>#REF!</v>
      </c>
      <c r="C39" s="10"/>
      <c r="D39" s="63" t="e">
        <f>'a st. of changes in equity bg'!#REF!</f>
        <v>#REF!</v>
      </c>
      <c r="E39" s="63" t="e">
        <f>'a st. of changes in equity bg'!#REF!</f>
        <v>#REF!</v>
      </c>
      <c r="F39" s="63" t="e">
        <f>'a st. of changes in equity bg'!#REF!</f>
        <v>#REF!</v>
      </c>
      <c r="G39" s="63" t="e">
        <f>'a st. of changes in equity bg'!#REF!</f>
        <v>#REF!</v>
      </c>
    </row>
    <row r="40" spans="1:7" ht="15.75" hidden="1" thickBot="1">
      <c r="A40" s="31" t="s">
        <v>72</v>
      </c>
      <c r="B40" s="62" t="e">
        <f>'a st. of changes in equity bg'!#REF!</f>
        <v>#REF!</v>
      </c>
      <c r="C40" s="62"/>
      <c r="D40" s="62" t="e">
        <f>'a st. of changes in equity bg'!#REF!</f>
        <v>#REF!</v>
      </c>
      <c r="E40" s="62" t="e">
        <f>'a st. of changes in equity bg'!#REF!</f>
        <v>#REF!</v>
      </c>
      <c r="F40" s="62" t="e">
        <f>'a st. of changes in equity bg'!#REF!</f>
        <v>#REF!</v>
      </c>
      <c r="G40" s="62" t="e">
        <f>'a st. of changes in equity bg'!#REF!</f>
        <v>#REF!</v>
      </c>
    </row>
    <row r="41" spans="1:7" ht="15.75" hidden="1" thickTop="1">
      <c r="A41" s="2"/>
      <c r="B41" s="63" t="e">
        <f>'a st. of changes in equity bg'!#REF!</f>
        <v>#REF!</v>
      </c>
      <c r="C41" s="63"/>
      <c r="D41" s="63" t="e">
        <f>'a st. of changes in equity bg'!#REF!</f>
        <v>#REF!</v>
      </c>
      <c r="E41" s="63" t="e">
        <f>'a st. of changes in equity bg'!#REF!</f>
        <v>#REF!</v>
      </c>
      <c r="F41" s="63" t="e">
        <f>'a st. of changes in equity bg'!#REF!</f>
        <v>#REF!</v>
      </c>
      <c r="G41" s="63" t="e">
        <f>'a st. of changes in equity bg'!#REF!</f>
        <v>#REF!</v>
      </c>
    </row>
    <row r="42" spans="1:7" ht="15" hidden="1">
      <c r="A42" s="2" t="s">
        <v>44</v>
      </c>
      <c r="B42" s="63" t="e">
        <f>'a st. of changes in equity bg'!#REF!</f>
        <v>#REF!</v>
      </c>
      <c r="C42" s="10"/>
      <c r="D42" s="63" t="e">
        <f>'a st. of changes in equity bg'!#REF!</f>
        <v>#REF!</v>
      </c>
      <c r="E42" s="63" t="e">
        <f>'a st. of changes in equity bg'!#REF!</f>
        <v>#REF!</v>
      </c>
      <c r="F42" s="63" t="e">
        <f>'a st. of changes in equity bg'!#REF!</f>
        <v>#REF!</v>
      </c>
      <c r="G42" s="63" t="e">
        <f>'a st. of changes in equity bg'!#REF!</f>
        <v>#REF!</v>
      </c>
    </row>
    <row r="43" spans="1:7" ht="15" customHeight="1" hidden="1">
      <c r="A43" s="2" t="s">
        <v>70</v>
      </c>
      <c r="B43" s="10" t="e">
        <f>'a st. of changes in equity bg'!#REF!+'a st. of changes in equity bg'!#REF!</f>
        <v>#REF!</v>
      </c>
      <c r="C43" s="10"/>
      <c r="D43" s="10" t="e">
        <f>'a st. of changes in equity bg'!#REF!+'a st. of changes in equity bg'!#REF!</f>
        <v>#REF!</v>
      </c>
      <c r="E43" s="10" t="e">
        <f>'a st. of changes in equity bg'!#REF!+'a st. of changes in equity bg'!#REF!</f>
        <v>#REF!</v>
      </c>
      <c r="F43" s="10" t="e">
        <f>'a st. of changes in equity bg'!#REF!+'a st. of changes in equity bg'!#REF!</f>
        <v>#REF!</v>
      </c>
      <c r="G43" s="10" t="e">
        <f>'a st. of changes in equity bg'!#REF!+'a st. of changes in equity bg'!#REF!</f>
        <v>#REF!</v>
      </c>
    </row>
    <row r="44" spans="1:7" ht="15" customHeight="1" hidden="1">
      <c r="A44" s="5" t="s">
        <v>71</v>
      </c>
      <c r="B44" s="63" t="e">
        <f>'a st. of changes in equity bg'!#REF!</f>
        <v>#REF!</v>
      </c>
      <c r="C44" s="63"/>
      <c r="D44" s="63" t="e">
        <f>'a st. of changes in equity bg'!#REF!</f>
        <v>#REF!</v>
      </c>
      <c r="E44" s="63" t="e">
        <f>'a st. of changes in equity bg'!#REF!</f>
        <v>#REF!</v>
      </c>
      <c r="F44" s="63" t="e">
        <f>'a st. of changes in equity bg'!#REF!</f>
        <v>#REF!</v>
      </c>
      <c r="G44" s="63" t="e">
        <f>'a st. of changes in equity bg'!#REF!</f>
        <v>#REF!</v>
      </c>
    </row>
    <row r="45" spans="1:7" ht="15.75" hidden="1" thickBot="1">
      <c r="A45" s="31" t="s">
        <v>73</v>
      </c>
      <c r="B45" s="62" t="e">
        <f>'a st. of changes in equity bg'!#REF!</f>
        <v>#REF!</v>
      </c>
      <c r="C45" s="62" t="e">
        <f>'a st. of changes in equity bg'!#REF!</f>
        <v>#REF!</v>
      </c>
      <c r="D45" s="62" t="e">
        <f>'a st. of changes in equity bg'!#REF!</f>
        <v>#REF!</v>
      </c>
      <c r="E45" s="62" t="e">
        <f>'a st. of changes in equity bg'!#REF!</f>
        <v>#REF!</v>
      </c>
      <c r="F45" s="62" t="e">
        <f>'a st. of changes in equity bg'!#REF!</f>
        <v>#REF!</v>
      </c>
      <c r="G45" s="62" t="e">
        <f>'a st. of changes in equity bg'!#REF!</f>
        <v>#REF!</v>
      </c>
    </row>
    <row r="46" ht="15.75" hidden="1" thickTop="1"/>
    <row r="47" spans="1:7" ht="15" hidden="1">
      <c r="A47" s="2" t="s">
        <v>6</v>
      </c>
      <c r="C47" s="5" t="e">
        <f>'a st. of changes in equity bg'!#REF!</f>
        <v>#REF!</v>
      </c>
      <c r="D47" s="5">
        <v>17146</v>
      </c>
      <c r="E47" s="5" t="e">
        <f>'a st. of changes in equity bg'!#REF!</f>
        <v>#REF!</v>
      </c>
      <c r="F47" s="5">
        <v>-17146</v>
      </c>
      <c r="G47" s="5" t="e">
        <f>SUM(B47:F47)</f>
        <v>#REF!</v>
      </c>
    </row>
    <row r="48" spans="1:7" ht="15" hidden="1">
      <c r="A48" s="2" t="s">
        <v>70</v>
      </c>
      <c r="C48" s="5" t="e">
        <f>'a st. of changes in equity bg'!#REF!</f>
        <v>#REF!</v>
      </c>
      <c r="D48" s="5">
        <v>59321</v>
      </c>
      <c r="E48" s="5" t="e">
        <f>'a st. of changes in equity bg'!#REF!</f>
        <v>#REF!</v>
      </c>
      <c r="F48" s="5" t="e">
        <f>'a st. of changes in equity bg'!#REF!</f>
        <v>#REF!</v>
      </c>
      <c r="G48" s="5" t="e">
        <f>SUM(B48:F48)</f>
        <v>#REF!</v>
      </c>
    </row>
    <row r="49" spans="1:7" ht="15" hidden="1">
      <c r="A49" s="2" t="s">
        <v>44</v>
      </c>
      <c r="C49" s="5" t="e">
        <f>'a st. of changes in equity bg'!#REF!</f>
        <v>#REF!</v>
      </c>
      <c r="D49" s="5" t="e">
        <f>'a st. of changes in equity bg'!#REF!</f>
        <v>#REF!</v>
      </c>
      <c r="E49" s="5" t="e">
        <f>'a st. of changes in equity bg'!#REF!</f>
        <v>#REF!</v>
      </c>
      <c r="F49" s="5" t="e">
        <f>'a st. of changes in equity bg'!#REF!</f>
        <v>#REF!</v>
      </c>
      <c r="G49" s="5" t="e">
        <f>SUM(B49:F49)</f>
        <v>#REF!</v>
      </c>
    </row>
    <row r="50" spans="1:7" ht="15" hidden="1">
      <c r="A50" s="5" t="s">
        <v>71</v>
      </c>
      <c r="C50" s="5" t="e">
        <f>'a st. of changes in equity bg'!#REF!</f>
        <v>#REF!</v>
      </c>
      <c r="D50" s="5" t="e">
        <f>'a st. of changes in equity bg'!#REF!</f>
        <v>#REF!</v>
      </c>
      <c r="E50" s="5" t="e">
        <f>'a st. of changes in equity bg'!#REF!</f>
        <v>#REF!</v>
      </c>
      <c r="F50" s="5" t="e">
        <f>'a st. of changes in equity bg'!#REF!</f>
        <v>#REF!</v>
      </c>
      <c r="G50" s="5" t="e">
        <f>SUM(B50:F50)</f>
        <v>#REF!</v>
      </c>
    </row>
    <row r="51" spans="1:7" ht="15.75" hidden="1" thickBot="1">
      <c r="A51" s="31" t="s">
        <v>213</v>
      </c>
      <c r="B51" s="71">
        <v>13150</v>
      </c>
      <c r="C51" s="71"/>
      <c r="D51" s="71">
        <v>598</v>
      </c>
      <c r="E51" s="71">
        <v>9680</v>
      </c>
      <c r="F51" s="71">
        <v>168</v>
      </c>
      <c r="G51" s="71">
        <f>SUM(B51:F51)</f>
        <v>23596</v>
      </c>
    </row>
    <row r="52" spans="1:7" ht="15.75" hidden="1" thickTop="1">
      <c r="A52" s="31"/>
      <c r="B52" s="55"/>
      <c r="C52" s="55"/>
      <c r="D52" s="55"/>
      <c r="E52" s="55"/>
      <c r="F52" s="55"/>
      <c r="G52" s="55"/>
    </row>
    <row r="53" spans="1:7" ht="15" hidden="1">
      <c r="A53" s="5" t="s">
        <v>9</v>
      </c>
      <c r="B53" s="44">
        <f>'a st. of changes in equity bg'!C10</f>
        <v>856</v>
      </c>
      <c r="C53" s="44">
        <f>'a st. of changes in equity bg'!E10:E10</f>
        <v>9419</v>
      </c>
      <c r="D53" s="55"/>
      <c r="E53" s="55"/>
      <c r="F53" s="55"/>
      <c r="G53" s="44">
        <f>SUM(B53:F53)</f>
        <v>10275</v>
      </c>
    </row>
    <row r="54" spans="1:7" ht="15" hidden="1">
      <c r="A54" s="2" t="s">
        <v>44</v>
      </c>
      <c r="B54" s="44">
        <f>'a st. of changes in equity bg'!C11</f>
        <v>0</v>
      </c>
      <c r="C54" s="44">
        <f>'a st. of changes in equity bg'!D11</f>
        <v>0</v>
      </c>
      <c r="D54" s="44">
        <f>'a st. of changes in equity bg'!E11</f>
        <v>0</v>
      </c>
      <c r="E54" s="44">
        <f>'a st. of changes in equity bg'!G11</f>
        <v>0</v>
      </c>
      <c r="F54" s="44">
        <f>'a st. of changes in equity bg'!H11</f>
        <v>1556</v>
      </c>
      <c r="G54" s="44">
        <f>SUM(B54:F54)</f>
        <v>1556</v>
      </c>
    </row>
    <row r="55" spans="1:7" ht="15.75" hidden="1">
      <c r="A55" s="27" t="s">
        <v>211</v>
      </c>
      <c r="B55" s="44"/>
      <c r="C55" s="44"/>
      <c r="D55" s="44"/>
      <c r="E55" s="44">
        <v>172</v>
      </c>
      <c r="F55" s="44">
        <v>-172</v>
      </c>
      <c r="G55" s="44">
        <f>SUM(B55:F55)</f>
        <v>0</v>
      </c>
    </row>
    <row r="56" spans="1:7" ht="15" hidden="1">
      <c r="A56" s="2" t="s">
        <v>142</v>
      </c>
      <c r="B56" s="44"/>
      <c r="C56" s="44"/>
      <c r="D56" s="44">
        <f>'a st. of changes in equity bg'!F13</f>
        <v>-4</v>
      </c>
      <c r="E56" s="44">
        <v>4</v>
      </c>
      <c r="F56" s="44"/>
      <c r="G56" s="44">
        <f>SUM(B56:F56)</f>
        <v>0</v>
      </c>
    </row>
    <row r="57" spans="1:7" ht="15" hidden="1">
      <c r="A57" s="5" t="s">
        <v>71</v>
      </c>
      <c r="B57" s="44">
        <f>'a st. of changes in equity bg'!C14</f>
        <v>0</v>
      </c>
      <c r="C57" s="44">
        <f>'a st. of changes in equity bg'!D14</f>
        <v>0</v>
      </c>
      <c r="D57" s="44">
        <f>'a st. of changes in equity bg'!F14</f>
        <v>0</v>
      </c>
      <c r="E57" s="44">
        <v>2</v>
      </c>
      <c r="F57" s="44">
        <f>'a st. of changes in equity bg'!H14</f>
        <v>0</v>
      </c>
      <c r="G57" s="44">
        <f>SUM(B57:F57)</f>
        <v>2</v>
      </c>
    </row>
    <row r="58" spans="1:7" ht="15.75" hidden="1" thickBot="1">
      <c r="A58" s="31" t="s">
        <v>137</v>
      </c>
      <c r="B58" s="72">
        <f aca="true" t="shared" si="2" ref="B58:G58">SUM(B51:B57)</f>
        <v>14006</v>
      </c>
      <c r="C58" s="72">
        <f t="shared" si="2"/>
        <v>9419</v>
      </c>
      <c r="D58" s="72">
        <f t="shared" si="2"/>
        <v>594</v>
      </c>
      <c r="E58" s="72">
        <f t="shared" si="2"/>
        <v>9858</v>
      </c>
      <c r="F58" s="72">
        <f t="shared" si="2"/>
        <v>1552</v>
      </c>
      <c r="G58" s="72">
        <f t="shared" si="2"/>
        <v>35429</v>
      </c>
    </row>
    <row r="59" spans="1:7" ht="15.75" hidden="1" thickTop="1">
      <c r="A59" s="31"/>
      <c r="B59" s="55"/>
      <c r="C59" s="44"/>
      <c r="D59" s="55"/>
      <c r="E59" s="55"/>
      <c r="F59" s="55"/>
      <c r="G59" s="55"/>
    </row>
    <row r="60" spans="1:7" ht="15" hidden="1">
      <c r="A60" s="31" t="s">
        <v>213</v>
      </c>
      <c r="B60" s="55">
        <f aca="true" t="shared" si="3" ref="B60:G60">B51</f>
        <v>13150</v>
      </c>
      <c r="C60" s="55">
        <f t="shared" si="3"/>
        <v>0</v>
      </c>
      <c r="D60" s="55">
        <f t="shared" si="3"/>
        <v>598</v>
      </c>
      <c r="E60" s="55">
        <f t="shared" si="3"/>
        <v>9680</v>
      </c>
      <c r="F60" s="55">
        <f t="shared" si="3"/>
        <v>168</v>
      </c>
      <c r="G60" s="55">
        <f t="shared" si="3"/>
        <v>23596</v>
      </c>
    </row>
    <row r="61" spans="1:7" ht="15" hidden="1">
      <c r="A61" s="2" t="s">
        <v>44</v>
      </c>
      <c r="B61" s="55"/>
      <c r="C61" s="44"/>
      <c r="D61" s="55"/>
      <c r="E61" s="44"/>
      <c r="F61" s="44">
        <v>5349</v>
      </c>
      <c r="G61" s="44">
        <f>SUM(B61:F61)</f>
        <v>5349</v>
      </c>
    </row>
    <row r="62" spans="1:7" ht="15" hidden="1">
      <c r="A62" s="5" t="s">
        <v>9</v>
      </c>
      <c r="B62" s="44">
        <v>856</v>
      </c>
      <c r="C62" s="44">
        <v>9419</v>
      </c>
      <c r="D62" s="44"/>
      <c r="E62" s="44"/>
      <c r="F62" s="44"/>
      <c r="G62" s="44">
        <f>SUM(B62:F62)</f>
        <v>10275</v>
      </c>
    </row>
    <row r="63" spans="1:7" ht="15.75" hidden="1">
      <c r="A63" s="27" t="s">
        <v>211</v>
      </c>
      <c r="B63" s="44"/>
      <c r="C63" s="44"/>
      <c r="D63" s="44"/>
      <c r="E63" s="44">
        <v>172</v>
      </c>
      <c r="F63" s="44">
        <v>-172</v>
      </c>
      <c r="G63" s="44">
        <f>SUM(B63:F63)</f>
        <v>0</v>
      </c>
    </row>
    <row r="64" spans="1:7" ht="15" hidden="1">
      <c r="A64" s="2" t="s">
        <v>142</v>
      </c>
      <c r="B64" s="44"/>
      <c r="C64" s="44"/>
      <c r="D64" s="44">
        <v>-5</v>
      </c>
      <c r="E64" s="44">
        <v>5</v>
      </c>
      <c r="F64" s="44"/>
      <c r="G64" s="44">
        <f>SUM(B64:F64)</f>
        <v>0</v>
      </c>
    </row>
    <row r="65" spans="1:7" ht="15" hidden="1">
      <c r="A65" s="5" t="s">
        <v>71</v>
      </c>
      <c r="B65" s="55"/>
      <c r="C65" s="44"/>
      <c r="D65" s="44"/>
      <c r="E65" s="55">
        <v>1</v>
      </c>
      <c r="F65" s="44"/>
      <c r="G65" s="44">
        <f>SUM(B65:F65)</f>
        <v>1</v>
      </c>
    </row>
    <row r="66" spans="1:7" ht="15.75" hidden="1" thickBot="1">
      <c r="A66" s="31" t="s">
        <v>212</v>
      </c>
      <c r="B66" s="71">
        <f aca="true" t="shared" si="4" ref="B66:G66">SUM(B60:B65)</f>
        <v>14006</v>
      </c>
      <c r="C66" s="71">
        <f t="shared" si="4"/>
        <v>9419</v>
      </c>
      <c r="D66" s="71">
        <f t="shared" si="4"/>
        <v>593</v>
      </c>
      <c r="E66" s="71">
        <f t="shared" si="4"/>
        <v>9858</v>
      </c>
      <c r="F66" s="71">
        <f t="shared" si="4"/>
        <v>5345</v>
      </c>
      <c r="G66" s="71">
        <f t="shared" si="4"/>
        <v>39221</v>
      </c>
    </row>
    <row r="67" spans="1:7" ht="15.75" hidden="1" thickTop="1">
      <c r="A67" s="31"/>
      <c r="B67" s="55"/>
      <c r="C67" s="55"/>
      <c r="D67" s="55"/>
      <c r="E67" s="55"/>
      <c r="F67" s="55"/>
      <c r="G67" s="55"/>
    </row>
    <row r="68" spans="1:7" ht="15" hidden="1">
      <c r="A68" s="31" t="s">
        <v>214</v>
      </c>
      <c r="B68" s="55">
        <f aca="true" t="shared" si="5" ref="B68:G68">B58</f>
        <v>14006</v>
      </c>
      <c r="C68" s="55">
        <f t="shared" si="5"/>
        <v>9419</v>
      </c>
      <c r="D68" s="55">
        <f t="shared" si="5"/>
        <v>594</v>
      </c>
      <c r="E68" s="55">
        <f t="shared" si="5"/>
        <v>9858</v>
      </c>
      <c r="F68" s="55">
        <f t="shared" si="5"/>
        <v>1552</v>
      </c>
      <c r="G68" s="55">
        <f t="shared" si="5"/>
        <v>35429</v>
      </c>
    </row>
    <row r="69" spans="1:7" ht="15" hidden="1">
      <c r="A69" s="2" t="s">
        <v>44</v>
      </c>
      <c r="B69" s="55"/>
      <c r="C69" s="55"/>
      <c r="D69" s="55"/>
      <c r="E69" s="55"/>
      <c r="F69" s="44">
        <f>'a st. of changes in equity bg'!H27</f>
        <v>464</v>
      </c>
      <c r="G69" s="55">
        <f>SUM(B69:F69)</f>
        <v>464</v>
      </c>
    </row>
    <row r="70" spans="1:7" ht="15.75" hidden="1">
      <c r="A70" s="27" t="s">
        <v>211</v>
      </c>
      <c r="B70" s="55"/>
      <c r="C70" s="55"/>
      <c r="D70" s="55"/>
      <c r="E70" s="44">
        <v>1551</v>
      </c>
      <c r="F70" s="44">
        <v>-1552</v>
      </c>
      <c r="G70" s="55">
        <f>SUM(B70:F70)</f>
        <v>-1</v>
      </c>
    </row>
    <row r="71" spans="1:7" ht="15.75" hidden="1" thickBot="1">
      <c r="A71" s="31" t="s">
        <v>223</v>
      </c>
      <c r="B71" s="72">
        <f aca="true" t="shared" si="6" ref="B71:G71">SUM(B68:B70)</f>
        <v>14006</v>
      </c>
      <c r="C71" s="72">
        <f t="shared" si="6"/>
        <v>9419</v>
      </c>
      <c r="D71" s="72">
        <f t="shared" si="6"/>
        <v>594</v>
      </c>
      <c r="E71" s="72">
        <f t="shared" si="6"/>
        <v>11409</v>
      </c>
      <c r="F71" s="72">
        <f t="shared" si="6"/>
        <v>464</v>
      </c>
      <c r="G71" s="72">
        <f t="shared" si="6"/>
        <v>35892</v>
      </c>
    </row>
    <row r="72" spans="1:7" ht="15.75" hidden="1" thickTop="1">
      <c r="A72" s="31"/>
      <c r="B72" s="55"/>
      <c r="C72" s="55"/>
      <c r="D72" s="55"/>
      <c r="E72" s="55"/>
      <c r="F72" s="55"/>
      <c r="G72" s="55"/>
    </row>
    <row r="73" spans="1:7" ht="15" hidden="1">
      <c r="A73" s="31" t="s">
        <v>214</v>
      </c>
      <c r="B73" s="55">
        <v>14006</v>
      </c>
      <c r="C73" s="55">
        <v>9419</v>
      </c>
      <c r="D73" s="55">
        <v>594</v>
      </c>
      <c r="E73" s="55">
        <v>9858</v>
      </c>
      <c r="F73" s="55">
        <v>1552</v>
      </c>
      <c r="G73" s="55">
        <v>35429</v>
      </c>
    </row>
    <row r="74" spans="1:7" ht="15" hidden="1">
      <c r="A74" s="2" t="s">
        <v>44</v>
      </c>
      <c r="B74" s="44"/>
      <c r="C74" s="44"/>
      <c r="D74" s="44"/>
      <c r="E74" s="44"/>
      <c r="F74" s="44">
        <v>174</v>
      </c>
      <c r="G74" s="55">
        <f aca="true" t="shared" si="7" ref="G74:G79">SUM(B74:F74)</f>
        <v>174</v>
      </c>
    </row>
    <row r="75" spans="1:7" ht="15.75" hidden="1">
      <c r="A75" s="27" t="s">
        <v>211</v>
      </c>
      <c r="B75" s="55"/>
      <c r="C75" s="55"/>
      <c r="D75" s="55"/>
      <c r="E75" s="44">
        <v>1551</v>
      </c>
      <c r="F75" s="44">
        <v>-1552</v>
      </c>
      <c r="G75" s="55">
        <f t="shared" si="7"/>
        <v>-1</v>
      </c>
    </row>
    <row r="76" spans="1:7" ht="15" hidden="1">
      <c r="A76" s="2" t="s">
        <v>142</v>
      </c>
      <c r="B76" s="55"/>
      <c r="C76" s="55"/>
      <c r="D76" s="44">
        <v>268</v>
      </c>
      <c r="E76" s="55"/>
      <c r="F76" s="55"/>
      <c r="G76" s="55">
        <f t="shared" si="7"/>
        <v>268</v>
      </c>
    </row>
    <row r="77" spans="1:7" ht="15" hidden="1">
      <c r="A77" s="5" t="s">
        <v>71</v>
      </c>
      <c r="B77" s="55"/>
      <c r="C77" s="55"/>
      <c r="D77" s="55"/>
      <c r="E77" s="44">
        <v>3</v>
      </c>
      <c r="F77" s="55"/>
      <c r="G77" s="55">
        <f t="shared" si="7"/>
        <v>3</v>
      </c>
    </row>
    <row r="78" spans="1:7" ht="15.75" hidden="1" thickBot="1">
      <c r="A78" s="31" t="s">
        <v>217</v>
      </c>
      <c r="B78" s="72">
        <f>SUM(B73:B77)</f>
        <v>14006</v>
      </c>
      <c r="C78" s="72">
        <f>SUM(C73:C77)</f>
        <v>9419</v>
      </c>
      <c r="D78" s="72">
        <f>SUM(D73:D77)</f>
        <v>862</v>
      </c>
      <c r="E78" s="72">
        <f>SUM(E73:E77)</f>
        <v>11412</v>
      </c>
      <c r="F78" s="72">
        <f>SUM(F73:F77)</f>
        <v>174</v>
      </c>
      <c r="G78" s="72">
        <f t="shared" si="7"/>
        <v>35873</v>
      </c>
    </row>
    <row r="79" spans="2:7" ht="15.75" hidden="1" thickTop="1">
      <c r="B79" s="44"/>
      <c r="C79" s="44"/>
      <c r="D79" s="44"/>
      <c r="E79" s="44"/>
      <c r="F79" s="44">
        <f>'a st. of changes in equity bg'!H38</f>
        <v>-117</v>
      </c>
      <c r="G79" s="44">
        <f t="shared" si="7"/>
        <v>-117</v>
      </c>
    </row>
    <row r="80" spans="1:7" ht="15.75" hidden="1" thickBot="1">
      <c r="A80" s="31" t="s">
        <v>232</v>
      </c>
      <c r="B80" s="72">
        <f aca="true" t="shared" si="8" ref="B80:G80">SUM(B78:B79)</f>
        <v>14006</v>
      </c>
      <c r="C80" s="72">
        <f t="shared" si="8"/>
        <v>9419</v>
      </c>
      <c r="D80" s="72">
        <f t="shared" si="8"/>
        <v>862</v>
      </c>
      <c r="E80" s="72">
        <f t="shared" si="8"/>
        <v>11412</v>
      </c>
      <c r="F80" s="72">
        <f t="shared" si="8"/>
        <v>57</v>
      </c>
      <c r="G80" s="72">
        <f t="shared" si="8"/>
        <v>35756</v>
      </c>
    </row>
    <row r="81" spans="1:7" ht="15.75" hidden="1" thickTop="1">
      <c r="A81" s="31"/>
      <c r="B81" s="55"/>
      <c r="C81" s="55"/>
      <c r="D81" s="55"/>
      <c r="E81" s="55"/>
      <c r="F81" s="55"/>
      <c r="G81" s="55"/>
    </row>
    <row r="82" spans="1:7" ht="15" hidden="1">
      <c r="A82" s="2" t="s">
        <v>44</v>
      </c>
      <c r="B82" s="44"/>
      <c r="C82" s="44"/>
      <c r="D82" s="44"/>
      <c r="E82" s="44"/>
      <c r="F82" s="44">
        <f>'a st. of changes in equity bg'!H42</f>
        <v>463</v>
      </c>
      <c r="G82" s="44">
        <f>SUM(B82:F82)</f>
        <v>463</v>
      </c>
    </row>
    <row r="83" spans="1:7" ht="15.75" hidden="1">
      <c r="A83" s="27" t="s">
        <v>211</v>
      </c>
      <c r="B83" s="44"/>
      <c r="C83" s="44"/>
      <c r="D83" s="44"/>
      <c r="E83" s="44">
        <v>176</v>
      </c>
      <c r="F83" s="44">
        <v>-174</v>
      </c>
      <c r="G83" s="44">
        <f>SUM(B83:F83)</f>
        <v>2</v>
      </c>
    </row>
    <row r="84" spans="1:7" ht="15" hidden="1">
      <c r="A84" s="2" t="s">
        <v>142</v>
      </c>
      <c r="B84" s="44"/>
      <c r="C84" s="44"/>
      <c r="D84" s="44">
        <v>13</v>
      </c>
      <c r="E84" s="44"/>
      <c r="F84" s="44"/>
      <c r="G84" s="44">
        <f>SUM(B84:F84)</f>
        <v>13</v>
      </c>
    </row>
    <row r="85" spans="1:7" ht="15" hidden="1">
      <c r="A85" s="5" t="s">
        <v>71</v>
      </c>
      <c r="B85" s="44"/>
      <c r="C85" s="44"/>
      <c r="D85" s="44">
        <v>2</v>
      </c>
      <c r="E85" s="44"/>
      <c r="F85" s="44">
        <f>'a st. of changes in equity bg'!H44</f>
        <v>52</v>
      </c>
      <c r="G85" s="44">
        <f>SUM(B85:F85)</f>
        <v>54</v>
      </c>
    </row>
    <row r="86" spans="1:7" ht="15.75" hidden="1" thickBot="1">
      <c r="A86" s="31" t="s">
        <v>227</v>
      </c>
      <c r="B86" s="72">
        <f aca="true" t="shared" si="9" ref="B86:G86">SUM(B80:B85)</f>
        <v>14006</v>
      </c>
      <c r="C86" s="72">
        <f t="shared" si="9"/>
        <v>9419</v>
      </c>
      <c r="D86" s="72">
        <f t="shared" si="9"/>
        <v>877</v>
      </c>
      <c r="E86" s="72">
        <f t="shared" si="9"/>
        <v>11588</v>
      </c>
      <c r="F86" s="72">
        <f t="shared" si="9"/>
        <v>398</v>
      </c>
      <c r="G86" s="72">
        <f t="shared" si="9"/>
        <v>36288</v>
      </c>
    </row>
    <row r="87" spans="1:7" ht="15.75" hidden="1" thickTop="1">
      <c r="A87" s="31"/>
      <c r="B87" s="55"/>
      <c r="C87" s="55"/>
      <c r="D87" s="55"/>
      <c r="E87" s="55"/>
      <c r="F87" s="55"/>
      <c r="G87" s="55"/>
    </row>
    <row r="88" spans="1:7" ht="15.75" hidden="1">
      <c r="A88" s="27" t="s">
        <v>211</v>
      </c>
      <c r="B88" s="55"/>
      <c r="C88" s="55"/>
      <c r="D88" s="55"/>
      <c r="E88" s="44">
        <f>'a st. of changes in equity bg'!G48</f>
        <v>0</v>
      </c>
      <c r="F88" s="44">
        <f>'a st. of changes in equity bg'!H48</f>
        <v>0</v>
      </c>
      <c r="G88" s="44">
        <f>SUM(B88:F88)</f>
        <v>0</v>
      </c>
    </row>
    <row r="89" spans="1:7" ht="15" hidden="1">
      <c r="A89" s="2" t="s">
        <v>44</v>
      </c>
      <c r="B89" s="44"/>
      <c r="C89" s="44"/>
      <c r="D89" s="44">
        <f>'a st. of changes in equity bg'!F49</f>
        <v>0</v>
      </c>
      <c r="E89" s="44">
        <f>'a st. of changes in equity bg'!G49</f>
        <v>0</v>
      </c>
      <c r="F89" s="44">
        <f>'a st. of changes in equity bg'!H49</f>
        <v>0</v>
      </c>
      <c r="G89" s="44">
        <f>SUM(B89:F89)</f>
        <v>0</v>
      </c>
    </row>
    <row r="90" spans="1:7" ht="15.75" hidden="1" thickBot="1">
      <c r="A90" s="31" t="s">
        <v>241</v>
      </c>
      <c r="B90" s="72">
        <f aca="true" t="shared" si="10" ref="B90:G90">SUM(B86:B89)</f>
        <v>14006</v>
      </c>
      <c r="C90" s="72">
        <f t="shared" si="10"/>
        <v>9419</v>
      </c>
      <c r="D90" s="72">
        <f t="shared" si="10"/>
        <v>877</v>
      </c>
      <c r="E90" s="72">
        <f t="shared" si="10"/>
        <v>11588</v>
      </c>
      <c r="F90" s="72">
        <f t="shared" si="10"/>
        <v>398</v>
      </c>
      <c r="G90" s="72">
        <f t="shared" si="10"/>
        <v>36288</v>
      </c>
    </row>
    <row r="91" spans="1:7" ht="15.75" hidden="1" thickTop="1">
      <c r="A91" s="31"/>
      <c r="B91" s="55"/>
      <c r="C91" s="55"/>
      <c r="D91" s="55"/>
      <c r="E91" s="55"/>
      <c r="F91" s="55"/>
      <c r="G91" s="55"/>
    </row>
    <row r="92" spans="1:7" ht="15" hidden="1">
      <c r="A92" s="5" t="s">
        <v>237</v>
      </c>
      <c r="B92" s="44"/>
      <c r="C92" s="44"/>
      <c r="D92" s="44"/>
      <c r="E92" s="44"/>
      <c r="F92" s="44">
        <f>'a st. of changes in equity bg'!H52</f>
        <v>286</v>
      </c>
      <c r="G92" s="44">
        <f>SUM(B92:F92)</f>
        <v>286</v>
      </c>
    </row>
    <row r="93" spans="1:7" ht="15" hidden="1">
      <c r="A93" s="2" t="s">
        <v>44</v>
      </c>
      <c r="B93" s="44"/>
      <c r="C93" s="44"/>
      <c r="D93" s="44">
        <f>'a st. of changes in equity bg'!F53</f>
        <v>-1</v>
      </c>
      <c r="E93" s="44">
        <f>'a st. of changes in equity bg'!G53</f>
        <v>1</v>
      </c>
      <c r="F93" s="44">
        <f>'a st. of changes in equity bg'!H53</f>
        <v>535</v>
      </c>
      <c r="G93" s="44">
        <f>SUM(B93:F93)</f>
        <v>535</v>
      </c>
    </row>
    <row r="94" spans="1:7" ht="15.75" hidden="1">
      <c r="A94" s="27" t="s">
        <v>211</v>
      </c>
      <c r="B94" s="44"/>
      <c r="C94" s="44"/>
      <c r="D94" s="44"/>
      <c r="E94" s="44">
        <f>'a st. of changes in equity bg'!G54</f>
        <v>398</v>
      </c>
      <c r="F94" s="44">
        <f>'a st. of changes in equity bg'!H54</f>
        <v>-398</v>
      </c>
      <c r="G94" s="44">
        <f>SUM(B94:F94)</f>
        <v>0</v>
      </c>
    </row>
    <row r="95" spans="1:7" ht="15" hidden="1">
      <c r="A95" s="5" t="s">
        <v>238</v>
      </c>
      <c r="B95" s="44"/>
      <c r="C95" s="44"/>
      <c r="D95" s="44"/>
      <c r="E95" s="44"/>
      <c r="F95" s="44">
        <f>'a st. of changes in equity bg'!H55</f>
        <v>14</v>
      </c>
      <c r="G95" s="44">
        <f>SUM(B95:F95)</f>
        <v>14</v>
      </c>
    </row>
    <row r="96" spans="1:7" ht="15" hidden="1">
      <c r="A96" s="5" t="s">
        <v>71</v>
      </c>
      <c r="B96" s="44"/>
      <c r="C96" s="44"/>
      <c r="D96" s="44">
        <f>'a st. of changes in equity bg'!F56</f>
        <v>-3</v>
      </c>
      <c r="E96" s="44">
        <f>'a st. of changes in equity bg'!G56</f>
        <v>3</v>
      </c>
      <c r="F96" s="44"/>
      <c r="G96" s="44">
        <f>SUM(B96:F96)</f>
        <v>0</v>
      </c>
    </row>
    <row r="97" spans="1:7" ht="15.75" hidden="1" thickBot="1">
      <c r="A97" s="31" t="s">
        <v>239</v>
      </c>
      <c r="B97" s="72">
        <f aca="true" t="shared" si="11" ref="B97:G97">SUM(B90:B96)</f>
        <v>14006</v>
      </c>
      <c r="C97" s="72">
        <f t="shared" si="11"/>
        <v>9419</v>
      </c>
      <c r="D97" s="72">
        <f t="shared" si="11"/>
        <v>873</v>
      </c>
      <c r="E97" s="72">
        <f t="shared" si="11"/>
        <v>11990</v>
      </c>
      <c r="F97" s="72">
        <f t="shared" si="11"/>
        <v>835</v>
      </c>
      <c r="G97" s="72">
        <f t="shared" si="11"/>
        <v>37123</v>
      </c>
    </row>
    <row r="98" spans="1:7" ht="15.75" hidden="1" thickTop="1">
      <c r="A98" s="31"/>
      <c r="B98" s="55"/>
      <c r="C98" s="55"/>
      <c r="D98" s="55"/>
      <c r="E98" s="55"/>
      <c r="F98" s="55"/>
      <c r="G98" s="55"/>
    </row>
    <row r="99" spans="1:7" ht="15.75" hidden="1">
      <c r="A99" s="27" t="s">
        <v>211</v>
      </c>
      <c r="B99" s="55"/>
      <c r="C99" s="55"/>
      <c r="D99" s="55"/>
      <c r="E99" s="44">
        <f>'a st. of changes in equity bg'!G59</f>
        <v>835</v>
      </c>
      <c r="F99" s="44">
        <f>'a st. of changes in equity bg'!H59</f>
        <v>-835</v>
      </c>
      <c r="G99" s="44">
        <f aca="true" t="shared" si="12" ref="G99:G105">SUM(B99:F99)</f>
        <v>0</v>
      </c>
    </row>
    <row r="100" spans="1:7" ht="15" hidden="1">
      <c r="A100" s="2" t="s">
        <v>44</v>
      </c>
      <c r="B100" s="55"/>
      <c r="C100" s="55"/>
      <c r="D100" s="55"/>
      <c r="E100" s="44"/>
      <c r="F100" s="44">
        <f>'a st. of changes in equity bg'!H60</f>
        <v>-42</v>
      </c>
      <c r="G100" s="44">
        <f t="shared" si="12"/>
        <v>-42</v>
      </c>
    </row>
    <row r="101" spans="1:7" ht="15" hidden="1">
      <c r="A101" s="5" t="s">
        <v>9</v>
      </c>
      <c r="B101" s="44">
        <f>'a st. of changes in equity bg'!C62</f>
        <v>4730</v>
      </c>
      <c r="C101" s="44">
        <f>'a st. of changes in equity bg'!E62</f>
        <v>2270</v>
      </c>
      <c r="D101" s="44">
        <f>'a st. of changes in equity bg'!F62</f>
        <v>0</v>
      </c>
      <c r="E101" s="44">
        <f>'a st. of changes in equity bg'!G62</f>
        <v>0</v>
      </c>
      <c r="F101" s="44">
        <f>'a st. of changes in equity bg'!H62</f>
        <v>0</v>
      </c>
      <c r="G101" s="44">
        <f>'a st. of changes in equity bg'!I62</f>
        <v>7000</v>
      </c>
    </row>
    <row r="102" spans="1:7" ht="15" hidden="1">
      <c r="A102" s="5" t="s">
        <v>9</v>
      </c>
      <c r="B102" s="44">
        <f>'a st. of changes in equity bg'!C61</f>
        <v>0</v>
      </c>
      <c r="C102" s="44">
        <f>'a st. of changes in equity bg'!E61</f>
        <v>0</v>
      </c>
      <c r="D102" s="44">
        <f>'a st. of changes in equity bg'!F61</f>
        <v>0</v>
      </c>
      <c r="E102" s="44">
        <f>'a st. of changes in equity bg'!G61</f>
        <v>0</v>
      </c>
      <c r="F102" s="44">
        <f>'a st. of changes in equity bg'!H61</f>
        <v>0</v>
      </c>
      <c r="G102" s="44">
        <f t="shared" si="12"/>
        <v>0</v>
      </c>
    </row>
    <row r="103" spans="1:7" ht="15" hidden="1">
      <c r="A103" s="2" t="s">
        <v>142</v>
      </c>
      <c r="B103" s="44">
        <f>'a st. of changes in equity bg'!C63</f>
        <v>0</v>
      </c>
      <c r="C103" s="44">
        <f>'a st. of changes in equity bg'!D63</f>
        <v>0</v>
      </c>
      <c r="D103" s="44">
        <f>'a st. of changes in equity bg'!F63</f>
        <v>-535</v>
      </c>
      <c r="F103" s="44">
        <f>'a st. of changes in equity bg'!G63</f>
        <v>0</v>
      </c>
      <c r="G103" s="44">
        <f t="shared" si="12"/>
        <v>-535</v>
      </c>
    </row>
    <row r="104" spans="1:7" ht="15" hidden="1">
      <c r="A104" s="5" t="s">
        <v>238</v>
      </c>
      <c r="B104" s="44"/>
      <c r="C104" s="44"/>
      <c r="D104" s="44">
        <f>'a st. of changes in equity bg'!F64</f>
        <v>33</v>
      </c>
      <c r="E104" s="44">
        <f>'a st. of changes in equity bg'!G64</f>
        <v>3</v>
      </c>
      <c r="F104" s="44">
        <f>'a st. of changes in equity bg'!H64</f>
        <v>-42</v>
      </c>
      <c r="G104" s="44">
        <f t="shared" si="12"/>
        <v>-6</v>
      </c>
    </row>
    <row r="105" spans="1:7" ht="15" hidden="1">
      <c r="A105" s="5" t="s">
        <v>71</v>
      </c>
      <c r="B105" s="44">
        <f>'a st. of changes in equity bg'!C65</f>
        <v>0</v>
      </c>
      <c r="C105" s="44">
        <f>'a st. of changes in equity bg'!D65</f>
        <v>0</v>
      </c>
      <c r="D105" s="44">
        <f>'a st. of changes in equity bg'!E65</f>
        <v>0</v>
      </c>
      <c r="E105" s="44">
        <f>'a st. of changes in equity bg'!G65</f>
        <v>-1</v>
      </c>
      <c r="F105" s="44"/>
      <c r="G105" s="44">
        <f t="shared" si="12"/>
        <v>-1</v>
      </c>
    </row>
    <row r="106" spans="1:7" ht="15.75" hidden="1" thickBot="1">
      <c r="A106" s="31" t="s">
        <v>243</v>
      </c>
      <c r="B106" s="72">
        <f aca="true" t="shared" si="13" ref="B106:G106">SUM(B97:B105)</f>
        <v>18736</v>
      </c>
      <c r="C106" s="72">
        <f t="shared" si="13"/>
        <v>11689</v>
      </c>
      <c r="D106" s="72">
        <f t="shared" si="13"/>
        <v>371</v>
      </c>
      <c r="E106" s="72">
        <f t="shared" si="13"/>
        <v>12827</v>
      </c>
      <c r="F106" s="72">
        <f t="shared" si="13"/>
        <v>-84</v>
      </c>
      <c r="G106" s="72">
        <f t="shared" si="13"/>
        <v>43539</v>
      </c>
    </row>
    <row r="107" spans="1:7" ht="15" customHeight="1" hidden="1" thickTop="1">
      <c r="A107" s="31"/>
      <c r="B107" s="55"/>
      <c r="C107" s="55"/>
      <c r="D107" s="55"/>
      <c r="E107" s="55"/>
      <c r="F107" s="55"/>
      <c r="G107" s="55"/>
    </row>
    <row r="108" spans="1:7" ht="15" hidden="1">
      <c r="A108" s="2" t="s">
        <v>44</v>
      </c>
      <c r="B108" s="55"/>
      <c r="C108" s="55"/>
      <c r="D108" s="55"/>
      <c r="E108" s="55"/>
      <c r="F108" s="55">
        <f>'a st. of changes in equity bg'!H68</f>
        <v>0</v>
      </c>
      <c r="G108" s="44">
        <f>SUM(B108:F108)</f>
        <v>0</v>
      </c>
    </row>
    <row r="109" spans="1:7" ht="15" hidden="1">
      <c r="A109" s="5" t="s">
        <v>71</v>
      </c>
      <c r="B109" s="55"/>
      <c r="C109" s="55"/>
      <c r="D109" s="55"/>
      <c r="E109" s="55"/>
      <c r="F109" s="55">
        <f>'a st. of changes in equity bg'!H69</f>
        <v>0</v>
      </c>
      <c r="G109" s="44">
        <f>SUM(B109:F109)</f>
        <v>0</v>
      </c>
    </row>
    <row r="110" spans="1:7" ht="15.75" hidden="1" thickBot="1">
      <c r="A110" s="31" t="s">
        <v>249</v>
      </c>
      <c r="B110" s="72">
        <f aca="true" t="shared" si="14" ref="B110:G110">SUM(B106:B109)</f>
        <v>18736</v>
      </c>
      <c r="C110" s="72">
        <f t="shared" si="14"/>
        <v>11689</v>
      </c>
      <c r="D110" s="72">
        <f t="shared" si="14"/>
        <v>371</v>
      </c>
      <c r="E110" s="72">
        <f t="shared" si="14"/>
        <v>12827</v>
      </c>
      <c r="F110" s="72">
        <f t="shared" si="14"/>
        <v>-84</v>
      </c>
      <c r="G110" s="72">
        <f t="shared" si="14"/>
        <v>43539</v>
      </c>
    </row>
    <row r="111" spans="1:7" ht="15.75" hidden="1" thickTop="1">
      <c r="A111" s="31"/>
      <c r="B111" s="55"/>
      <c r="C111" s="55"/>
      <c r="D111" s="55"/>
      <c r="E111" s="55"/>
      <c r="F111" s="55"/>
      <c r="G111" s="55"/>
    </row>
    <row r="112" spans="1:7" ht="15" hidden="1">
      <c r="A112" s="2" t="s">
        <v>44</v>
      </c>
      <c r="B112" s="55">
        <f>'a st. of changes in equity bg'!C72</f>
        <v>0</v>
      </c>
      <c r="C112" s="55">
        <f>'a st. of changes in equity bg'!E72</f>
        <v>0</v>
      </c>
      <c r="D112" s="55">
        <f>'a st. of changes in equity bg'!F72</f>
        <v>0</v>
      </c>
      <c r="E112" s="55">
        <f>'a st. of changes in equity bg'!G72</f>
        <v>0</v>
      </c>
      <c r="F112" s="55">
        <f>'a st. of changes in equity bg'!H72</f>
        <v>159</v>
      </c>
      <c r="G112" s="44">
        <f>SUM(B112:F112)</f>
        <v>159</v>
      </c>
    </row>
    <row r="113" spans="1:7" ht="15.75" hidden="1" thickBot="1">
      <c r="A113" s="31" t="s">
        <v>246</v>
      </c>
      <c r="B113" s="72">
        <f aca="true" t="shared" si="15" ref="B113:G113">SUM(B110:B112)</f>
        <v>18736</v>
      </c>
      <c r="C113" s="72">
        <f t="shared" si="15"/>
        <v>11689</v>
      </c>
      <c r="D113" s="72">
        <f t="shared" si="15"/>
        <v>371</v>
      </c>
      <c r="E113" s="72">
        <f t="shared" si="15"/>
        <v>12827</v>
      </c>
      <c r="F113" s="72">
        <f t="shared" si="15"/>
        <v>75</v>
      </c>
      <c r="G113" s="72">
        <f t="shared" si="15"/>
        <v>43698</v>
      </c>
    </row>
    <row r="114" spans="1:7" ht="15.75" hidden="1" thickTop="1">
      <c r="A114" s="31"/>
      <c r="B114" s="55"/>
      <c r="C114" s="55"/>
      <c r="D114" s="55"/>
      <c r="E114" s="55"/>
      <c r="F114" s="55"/>
      <c r="G114" s="55"/>
    </row>
    <row r="115" spans="1:7" ht="15" hidden="1">
      <c r="A115" s="2" t="s">
        <v>44</v>
      </c>
      <c r="B115" s="44">
        <f>'a st. of changes in equity bg'!D76</f>
        <v>0</v>
      </c>
      <c r="C115" s="44">
        <f>'a st. of changes in equity bg'!E76</f>
        <v>0</v>
      </c>
      <c r="D115" s="44">
        <f>'a st. of changes in equity bg'!F76</f>
        <v>0</v>
      </c>
      <c r="E115" s="44">
        <f>'a st. of changes in equity bg'!G76</f>
        <v>0</v>
      </c>
      <c r="F115" s="44">
        <f>'a st. of changes in equity bg'!H76</f>
        <v>0</v>
      </c>
      <c r="G115" s="44">
        <f>'a st. of changes in equity bg'!I76</f>
        <v>0</v>
      </c>
    </row>
    <row r="116" spans="1:7" ht="15.75" hidden="1" thickBot="1">
      <c r="A116" s="31" t="s">
        <v>253</v>
      </c>
      <c r="B116" s="72">
        <f aca="true" t="shared" si="16" ref="B116:G116">SUM(B113:B115)</f>
        <v>18736</v>
      </c>
      <c r="C116" s="72">
        <f t="shared" si="16"/>
        <v>11689</v>
      </c>
      <c r="D116" s="72">
        <f t="shared" si="16"/>
        <v>371</v>
      </c>
      <c r="E116" s="72">
        <f t="shared" si="16"/>
        <v>12827</v>
      </c>
      <c r="F116" s="72">
        <f t="shared" si="16"/>
        <v>75</v>
      </c>
      <c r="G116" s="72">
        <f t="shared" si="16"/>
        <v>43698</v>
      </c>
    </row>
    <row r="117" spans="1:7" ht="15.75" hidden="1" thickTop="1">
      <c r="A117" s="31"/>
      <c r="B117" s="55"/>
      <c r="C117" s="55"/>
      <c r="D117" s="55"/>
      <c r="E117" s="55"/>
      <c r="F117" s="55"/>
      <c r="G117" s="55"/>
    </row>
    <row r="118" spans="1:256" ht="15.75" hidden="1">
      <c r="A118" s="27" t="s">
        <v>211</v>
      </c>
      <c r="B118" s="27"/>
      <c r="C118" s="27"/>
      <c r="D118" s="27"/>
      <c r="E118" s="44">
        <f>'a st. of changes in equity bg'!G79</f>
        <v>75</v>
      </c>
      <c r="F118" s="44">
        <f>'a st. of changes in equity bg'!H79</f>
        <v>-75</v>
      </c>
      <c r="G118" s="55">
        <f>'a st. of changes in equity bg'!I79</f>
        <v>0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</row>
    <row r="119" spans="1:7" ht="15" hidden="1">
      <c r="A119" s="2" t="s">
        <v>44</v>
      </c>
      <c r="B119" s="55"/>
      <c r="C119" s="55"/>
      <c r="D119" s="55"/>
      <c r="E119" s="44"/>
      <c r="F119" s="44">
        <f>'a st. of changes in equity bg'!H80</f>
        <v>-1197</v>
      </c>
      <c r="G119" s="55">
        <f>'a st. of changes in equity bg'!I80</f>
        <v>-1197</v>
      </c>
    </row>
    <row r="120" spans="1:7" ht="15.75" hidden="1" thickBot="1">
      <c r="A120" s="31" t="s">
        <v>251</v>
      </c>
      <c r="B120" s="72">
        <f aca="true" t="shared" si="17" ref="B120:G120">SUM(B116:B119)</f>
        <v>18736</v>
      </c>
      <c r="C120" s="72">
        <f t="shared" si="17"/>
        <v>11689</v>
      </c>
      <c r="D120" s="72">
        <f t="shared" si="17"/>
        <v>371</v>
      </c>
      <c r="E120" s="72">
        <f t="shared" si="17"/>
        <v>12902</v>
      </c>
      <c r="F120" s="72">
        <f t="shared" si="17"/>
        <v>-1197</v>
      </c>
      <c r="G120" s="72">
        <f t="shared" si="17"/>
        <v>42501</v>
      </c>
    </row>
    <row r="121" spans="1:7" ht="15.75" hidden="1" thickTop="1">
      <c r="A121" s="31"/>
      <c r="B121" s="55"/>
      <c r="C121" s="55"/>
      <c r="D121" s="55"/>
      <c r="E121" s="55"/>
      <c r="F121" s="55"/>
      <c r="G121" s="55"/>
    </row>
    <row r="122" spans="1:7" ht="15" hidden="1">
      <c r="A122" s="2" t="s">
        <v>44</v>
      </c>
      <c r="B122" s="55">
        <f>'a st. of changes in equity bg'!C83</f>
        <v>0</v>
      </c>
      <c r="C122" s="55">
        <f>'a st. of changes in equity bg'!D83</f>
        <v>0</v>
      </c>
      <c r="D122" s="55">
        <f>'a st. of changes in equity bg'!E83</f>
        <v>0</v>
      </c>
      <c r="E122" s="55">
        <f>'a st. of changes in equity bg'!F83</f>
        <v>0</v>
      </c>
      <c r="F122" s="55">
        <f>'a st. of changes in equity bg'!H83</f>
        <v>0</v>
      </c>
      <c r="G122" s="55">
        <f>'a st. of changes in equity bg'!I83</f>
        <v>0</v>
      </c>
    </row>
    <row r="123" spans="1:7" ht="15" hidden="1">
      <c r="A123" s="5" t="s">
        <v>71</v>
      </c>
      <c r="B123" s="55">
        <f>'a st. of changes in equity bg'!C84</f>
        <v>0</v>
      </c>
      <c r="C123" s="55">
        <f>'a st. of changes in equity bg'!D84</f>
        <v>0</v>
      </c>
      <c r="D123" s="55">
        <f>'a st. of changes in equity bg'!E84</f>
        <v>0</v>
      </c>
      <c r="E123" s="55"/>
      <c r="F123" s="55">
        <f>'a st. of changes in equity bg'!H84</f>
        <v>0</v>
      </c>
      <c r="G123" s="55">
        <f>'a st. of changes in equity bg'!I84</f>
        <v>0</v>
      </c>
    </row>
    <row r="124" spans="1:7" ht="15.75" hidden="1" thickBot="1">
      <c r="A124" s="31" t="s">
        <v>259</v>
      </c>
      <c r="B124" s="72">
        <f aca="true" t="shared" si="18" ref="B124:G124">SUM(B120:B123)</f>
        <v>18736</v>
      </c>
      <c r="C124" s="72">
        <f t="shared" si="18"/>
        <v>11689</v>
      </c>
      <c r="D124" s="72">
        <f t="shared" si="18"/>
        <v>371</v>
      </c>
      <c r="E124" s="72">
        <f t="shared" si="18"/>
        <v>12902</v>
      </c>
      <c r="F124" s="72">
        <f t="shared" si="18"/>
        <v>-1197</v>
      </c>
      <c r="G124" s="72">
        <f t="shared" si="18"/>
        <v>42501</v>
      </c>
    </row>
    <row r="125" spans="1:7" ht="15.75" hidden="1" thickTop="1">
      <c r="A125" s="31"/>
      <c r="B125" s="55"/>
      <c r="C125" s="55"/>
      <c r="D125" s="55"/>
      <c r="E125" s="55"/>
      <c r="F125" s="55"/>
      <c r="G125" s="55"/>
    </row>
    <row r="126" spans="1:7" ht="15" hidden="1">
      <c r="A126" s="2" t="s">
        <v>44</v>
      </c>
      <c r="B126" s="55"/>
      <c r="C126" s="55"/>
      <c r="D126" s="55"/>
      <c r="E126" s="44"/>
      <c r="F126" s="44">
        <f>'a st. of changes in equity bg'!H87</f>
        <v>-4330</v>
      </c>
      <c r="G126" s="55">
        <f>'a st. of changes in equity bg'!I87</f>
        <v>-4330</v>
      </c>
    </row>
    <row r="127" spans="1:7" ht="15" hidden="1">
      <c r="A127" s="5" t="s">
        <v>71</v>
      </c>
      <c r="D127" s="5">
        <v>-1</v>
      </c>
      <c r="E127" s="44">
        <v>1</v>
      </c>
      <c r="G127" s="55">
        <f>'a st. of changes in equity bg'!I88</f>
        <v>0</v>
      </c>
    </row>
    <row r="128" spans="1:7" ht="15.75" thickBot="1">
      <c r="A128" s="31" t="s">
        <v>272</v>
      </c>
      <c r="B128" s="72">
        <f>'a st. of changes in equity bg'!C89</f>
        <v>18736</v>
      </c>
      <c r="C128" s="72">
        <f>'a st. of changes in equity bg'!E89</f>
        <v>6068</v>
      </c>
      <c r="D128" s="72">
        <f>'a st. of changes in equity bg'!F89</f>
        <v>411</v>
      </c>
      <c r="E128" s="72">
        <f>'a st. of changes in equity bg'!G89</f>
        <v>13010</v>
      </c>
      <c r="F128" s="72">
        <f>'a st. of changes in equity bg'!H89</f>
        <v>-1603</v>
      </c>
      <c r="G128" s="72">
        <f>SUM(B128:F128)</f>
        <v>36622</v>
      </c>
    </row>
    <row r="129" spans="1:7" ht="15.75" thickTop="1">
      <c r="A129" s="2" t="s">
        <v>44</v>
      </c>
      <c r="B129" s="55">
        <f>'a st. of changes in equity bg'!C90</f>
        <v>0</v>
      </c>
      <c r="C129" s="55">
        <f>'a st. of changes in equity bg'!E90</f>
        <v>0</v>
      </c>
      <c r="D129" s="55">
        <f>'a st. of changes in equity bg'!F90</f>
        <v>0</v>
      </c>
      <c r="E129" s="55">
        <f>'a st. of changes in equity bg'!G90</f>
        <v>0</v>
      </c>
      <c r="F129" s="55">
        <f>'a st. of changes in equity bg'!H90</f>
        <v>-1620</v>
      </c>
      <c r="G129" s="55">
        <f>SUM(B129:F129)</f>
        <v>-1620</v>
      </c>
    </row>
    <row r="130" spans="1:7" ht="32.25" customHeight="1">
      <c r="A130" s="2" t="s">
        <v>273</v>
      </c>
      <c r="B130" s="55">
        <f>'a st. of changes in equity bg'!D92</f>
        <v>0</v>
      </c>
      <c r="C130" s="97">
        <f>'a st. of changes in equity bg'!E92</f>
        <v>0</v>
      </c>
      <c r="D130" s="97">
        <f>'a st. of changes in equity bg'!F92</f>
        <v>-379</v>
      </c>
      <c r="E130" s="97">
        <f>'a st. of changes in equity bg'!G92</f>
        <v>379</v>
      </c>
      <c r="F130" s="97">
        <f>'a st. of changes in equity bg'!H92</f>
        <v>1</v>
      </c>
      <c r="G130" s="55">
        <f>SUM(B130:F130)</f>
        <v>1</v>
      </c>
    </row>
    <row r="131" spans="1:7" ht="15">
      <c r="A131" s="73" t="s">
        <v>63</v>
      </c>
      <c r="B131" s="17">
        <f>'a st. of changes in equity bg'!C91</f>
        <v>0</v>
      </c>
      <c r="C131" s="17">
        <f>'a st. of changes in equity bg'!E91</f>
        <v>0</v>
      </c>
      <c r="D131" s="17">
        <f>'a st. of changes in equity bg'!F91</f>
        <v>0</v>
      </c>
      <c r="E131" s="17">
        <f>'a st. of changes in equity bg'!G91</f>
        <v>4</v>
      </c>
      <c r="F131" s="17">
        <f>'a st. of changes in equity bg'!H91</f>
        <v>-4</v>
      </c>
      <c r="G131" s="17">
        <f>'a st. of changes in equity bg'!I91</f>
        <v>0</v>
      </c>
    </row>
    <row r="132" spans="1:7" ht="15">
      <c r="A132" s="5" t="s">
        <v>257</v>
      </c>
      <c r="B132" s="17">
        <f>'a st. of changes in equity bg'!D93</f>
        <v>0</v>
      </c>
      <c r="C132" s="17">
        <f>'a st. of changes in equity bg'!E93</f>
        <v>0</v>
      </c>
      <c r="D132" s="17">
        <f>'a st. of changes in equity bg'!F93</f>
        <v>0</v>
      </c>
      <c r="E132" s="17">
        <f>'a st. of changes in equity bg'!G93</f>
        <v>0</v>
      </c>
      <c r="F132" s="17">
        <f>'a st. of changes in equity bg'!H93</f>
        <v>0</v>
      </c>
      <c r="G132" s="55">
        <f>SUM(B132:F132)</f>
        <v>0</v>
      </c>
    </row>
    <row r="133" spans="1:9" ht="15.75" thickBot="1">
      <c r="A133" s="31" t="s">
        <v>278</v>
      </c>
      <c r="B133" s="72">
        <f aca="true" t="shared" si="19" ref="B133:G133">SUM(B128:B132)</f>
        <v>18736</v>
      </c>
      <c r="C133" s="72">
        <f t="shared" si="19"/>
        <v>6068</v>
      </c>
      <c r="D133" s="72">
        <f t="shared" si="19"/>
        <v>32</v>
      </c>
      <c r="E133" s="72">
        <f t="shared" si="19"/>
        <v>13393</v>
      </c>
      <c r="F133" s="72">
        <f t="shared" si="19"/>
        <v>-3226</v>
      </c>
      <c r="G133" s="72">
        <f t="shared" si="19"/>
        <v>35003</v>
      </c>
      <c r="I133" s="44"/>
    </row>
    <row r="134" spans="1:9" ht="15.75" thickTop="1">
      <c r="A134" s="31"/>
      <c r="B134" s="55"/>
      <c r="C134" s="55"/>
      <c r="D134" s="55"/>
      <c r="E134" s="55"/>
      <c r="F134" s="55"/>
      <c r="G134" s="55"/>
      <c r="I134" s="44"/>
    </row>
    <row r="135" spans="1:9" ht="27" customHeight="1">
      <c r="A135" s="88" t="s">
        <v>310</v>
      </c>
      <c r="B135" s="55"/>
      <c r="C135" s="55"/>
      <c r="D135" s="55"/>
      <c r="E135" s="55"/>
      <c r="F135" s="97">
        <f>'a st. of changes in equity bg'!H96</f>
        <v>-402</v>
      </c>
      <c r="G135" s="55">
        <f>SUM(B135:F135)</f>
        <v>-402</v>
      </c>
      <c r="I135" s="44"/>
    </row>
    <row r="136" spans="1:9" ht="15.75" thickBot="1">
      <c r="A136" s="31" t="s">
        <v>313</v>
      </c>
      <c r="B136" s="72">
        <f aca="true" t="shared" si="20" ref="B136:G136">B133+B135</f>
        <v>18736</v>
      </c>
      <c r="C136" s="72">
        <f t="shared" si="20"/>
        <v>6068</v>
      </c>
      <c r="D136" s="72">
        <f t="shared" si="20"/>
        <v>32</v>
      </c>
      <c r="E136" s="72">
        <f t="shared" si="20"/>
        <v>13393</v>
      </c>
      <c r="F136" s="72">
        <f t="shared" si="20"/>
        <v>-3628</v>
      </c>
      <c r="G136" s="72">
        <f t="shared" si="20"/>
        <v>34601</v>
      </c>
      <c r="I136" s="44"/>
    </row>
    <row r="137" spans="1:9" ht="15.75" thickTop="1">
      <c r="A137" s="2" t="s">
        <v>44</v>
      </c>
      <c r="B137" s="55"/>
      <c r="C137" s="55"/>
      <c r="D137" s="55"/>
      <c r="E137" s="55"/>
      <c r="F137" s="55">
        <f>'a st. of changes in equity bg'!H98</f>
        <v>-1892</v>
      </c>
      <c r="G137" s="55">
        <f>SUM(B137:F137)</f>
        <v>-1892</v>
      </c>
      <c r="I137" s="44"/>
    </row>
    <row r="138" spans="1:9" ht="30">
      <c r="A138" s="2" t="s">
        <v>273</v>
      </c>
      <c r="B138" s="55"/>
      <c r="C138" s="55">
        <f>'a st. of changes in equity bg'!E99</f>
        <v>-3226</v>
      </c>
      <c r="D138" s="55"/>
      <c r="E138" s="55"/>
      <c r="F138" s="55">
        <f>'a st. of changes in equity bg'!H99</f>
        <v>3226</v>
      </c>
      <c r="G138" s="55">
        <f>SUM(B138:F138)</f>
        <v>0</v>
      </c>
      <c r="I138" s="44"/>
    </row>
    <row r="139" spans="1:9" ht="30">
      <c r="A139" s="32" t="s">
        <v>311</v>
      </c>
      <c r="B139" s="55"/>
      <c r="C139" s="55"/>
      <c r="D139" s="55">
        <f>'a st. of changes in equity bg'!F100</f>
        <v>-31</v>
      </c>
      <c r="E139" s="55">
        <f>'a st. of changes in equity bg'!G100</f>
        <v>0</v>
      </c>
      <c r="F139" s="55">
        <f>'a st. of changes in equity bg'!H100</f>
        <v>32</v>
      </c>
      <c r="G139" s="55">
        <f>SUM(B139:F139)</f>
        <v>1</v>
      </c>
      <c r="I139" s="44"/>
    </row>
    <row r="140" spans="1:9" ht="15.75" thickBot="1">
      <c r="A140" s="31" t="s">
        <v>312</v>
      </c>
      <c r="B140" s="72">
        <f aca="true" t="shared" si="21" ref="B140:G140">SUM(B136:B139)</f>
        <v>18736</v>
      </c>
      <c r="C140" s="72">
        <f t="shared" si="21"/>
        <v>2842</v>
      </c>
      <c r="D140" s="72">
        <f t="shared" si="21"/>
        <v>1</v>
      </c>
      <c r="E140" s="72">
        <f t="shared" si="21"/>
        <v>13393</v>
      </c>
      <c r="F140" s="72">
        <f t="shared" si="21"/>
        <v>-2262</v>
      </c>
      <c r="G140" s="72">
        <f t="shared" si="21"/>
        <v>32710</v>
      </c>
      <c r="I140" s="44"/>
    </row>
    <row r="141" ht="15.75" thickTop="1">
      <c r="A141" s="31"/>
    </row>
    <row r="142" ht="15">
      <c r="A142" s="5" t="str">
        <f>'a st. of financial pfsition en'!A57</f>
        <v>The Preliminary Non-Consolidated Financial Statements were authorised on 14 January 2019.</v>
      </c>
    </row>
    <row r="146" spans="1:4" ht="15">
      <c r="A146" s="5" t="s">
        <v>35</v>
      </c>
      <c r="D146" s="5" t="s">
        <v>271</v>
      </c>
    </row>
    <row r="147" spans="1:4" ht="15">
      <c r="A147" s="11" t="s">
        <v>270</v>
      </c>
      <c r="D147" s="11" t="s">
        <v>268</v>
      </c>
    </row>
    <row r="148" spans="1:9" ht="15">
      <c r="A148" s="11" t="s">
        <v>269</v>
      </c>
      <c r="D148" s="11"/>
      <c r="I148" s="44"/>
    </row>
    <row r="149" ht="15">
      <c r="A149" s="11"/>
    </row>
    <row r="150" ht="15">
      <c r="A150" s="11"/>
    </row>
    <row r="151" ht="15">
      <c r="A151" s="5" t="str">
        <f>'a st. of financial pfsition en'!A67</f>
        <v>Mina Nicolova - Angelova</v>
      </c>
    </row>
    <row r="152" spans="1:4" ht="15">
      <c r="A152" s="11" t="s">
        <v>36</v>
      </c>
      <c r="D152" s="11"/>
    </row>
    <row r="153" ht="15">
      <c r="A153" s="11"/>
    </row>
    <row r="157" ht="15">
      <c r="D157" s="11"/>
    </row>
  </sheetData>
  <sheetProtection/>
  <mergeCells count="19">
    <mergeCell ref="G17:G18"/>
    <mergeCell ref="A33:A34"/>
    <mergeCell ref="B33:B34"/>
    <mergeCell ref="C33:C34"/>
    <mergeCell ref="D33:D34"/>
    <mergeCell ref="B17:B18"/>
    <mergeCell ref="C17:C18"/>
    <mergeCell ref="E33:E34"/>
    <mergeCell ref="D17:D18"/>
    <mergeCell ref="F33:F34"/>
    <mergeCell ref="F26:F27"/>
    <mergeCell ref="F17:F18"/>
    <mergeCell ref="A1:E1"/>
    <mergeCell ref="A2:E2"/>
    <mergeCell ref="E17:E18"/>
    <mergeCell ref="A26:A27"/>
    <mergeCell ref="B26:B27"/>
    <mergeCell ref="C26:C27"/>
    <mergeCell ref="A17:A18"/>
  </mergeCells>
  <printOptions/>
  <pageMargins left="0.984251968503937" right="0.4330708661417323" top="1.78" bottom="0.3937007874015748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1.1484375" style="5" customWidth="1"/>
    <col min="2" max="2" width="60.00390625" style="5" customWidth="1"/>
    <col min="3" max="3" width="9.421875" style="120" customWidth="1"/>
    <col min="4" max="4" width="14.28125" style="5" customWidth="1"/>
    <col min="5" max="5" width="1.8515625" style="5" customWidth="1"/>
    <col min="6" max="6" width="14.28125" style="5" customWidth="1"/>
    <col min="7" max="7" width="4.57421875" style="5" customWidth="1"/>
    <col min="8" max="16384" width="9.140625" style="5" customWidth="1"/>
  </cols>
  <sheetData>
    <row r="1" spans="2:6" ht="18.75">
      <c r="B1" s="98" t="str">
        <f>Title!E26</f>
        <v>Доверие – Обединен холдинг АД </v>
      </c>
      <c r="C1" s="139"/>
      <c r="D1" s="102"/>
      <c r="E1" s="102"/>
      <c r="F1" s="102"/>
    </row>
    <row r="2" spans="2:5" ht="18.75">
      <c r="B2" s="119" t="s">
        <v>292</v>
      </c>
      <c r="C2" s="149"/>
      <c r="D2" s="112"/>
      <c r="E2" s="112"/>
    </row>
    <row r="3" ht="15.75">
      <c r="B3" s="178" t="s">
        <v>296</v>
      </c>
    </row>
    <row r="4" ht="15.75" customHeight="1">
      <c r="C4" s="24"/>
    </row>
    <row r="5" spans="2:7" ht="35.25" customHeight="1">
      <c r="B5" s="113"/>
      <c r="C5" s="179" t="s">
        <v>283</v>
      </c>
      <c r="D5" s="114" t="s">
        <v>297</v>
      </c>
      <c r="E5" s="115"/>
      <c r="F5" s="114" t="s">
        <v>303</v>
      </c>
      <c r="G5" s="116"/>
    </row>
    <row r="6" spans="2:7" ht="15">
      <c r="B6" s="117"/>
      <c r="C6" s="179"/>
      <c r="D6" s="180" t="s">
        <v>284</v>
      </c>
      <c r="E6" s="180"/>
      <c r="F6" s="180" t="s">
        <v>284</v>
      </c>
      <c r="G6" s="116"/>
    </row>
    <row r="7" spans="2:7" ht="15">
      <c r="B7" s="1" t="s">
        <v>83</v>
      </c>
      <c r="C7" s="153"/>
      <c r="D7" s="26"/>
      <c r="E7" s="26"/>
      <c r="F7" s="26"/>
      <c r="G7" s="26"/>
    </row>
    <row r="8" spans="2:7" ht="15">
      <c r="B8" s="1" t="s">
        <v>84</v>
      </c>
      <c r="C8" s="128"/>
      <c r="D8" s="26"/>
      <c r="E8" s="26"/>
      <c r="F8" s="26"/>
      <c r="G8" s="26"/>
    </row>
    <row r="9" spans="2:11" ht="15">
      <c r="B9" s="2" t="s">
        <v>148</v>
      </c>
      <c r="C9" s="128">
        <v>11</v>
      </c>
      <c r="D9" s="35">
        <f>51173+3116</f>
        <v>54289</v>
      </c>
      <c r="E9" s="35"/>
      <c r="F9" s="35">
        <v>46871</v>
      </c>
      <c r="I9" s="40"/>
      <c r="J9" s="121"/>
      <c r="K9" s="40"/>
    </row>
    <row r="10" spans="2:6" ht="30">
      <c r="B10" s="181" t="s">
        <v>315</v>
      </c>
      <c r="C10" s="184">
        <v>12</v>
      </c>
      <c r="D10" s="183">
        <v>1076</v>
      </c>
      <c r="E10" s="183"/>
      <c r="F10" s="183">
        <v>2201</v>
      </c>
    </row>
    <row r="11" spans="2:7" ht="15">
      <c r="B11" s="32" t="s">
        <v>188</v>
      </c>
      <c r="C11" s="128">
        <v>13</v>
      </c>
      <c r="D11" s="187">
        <v>0</v>
      </c>
      <c r="E11" s="35"/>
      <c r="F11" s="35">
        <v>80</v>
      </c>
      <c r="G11" s="33"/>
    </row>
    <row r="12" spans="2:7" ht="15">
      <c r="B12" s="32" t="s">
        <v>264</v>
      </c>
      <c r="C12" s="128">
        <v>14</v>
      </c>
      <c r="D12" s="187">
        <v>0</v>
      </c>
      <c r="E12" s="35"/>
      <c r="F12" s="35">
        <v>221</v>
      </c>
      <c r="G12" s="33"/>
    </row>
    <row r="13" spans="2:6" ht="15">
      <c r="B13" s="2" t="s">
        <v>85</v>
      </c>
      <c r="C13" s="128">
        <v>15</v>
      </c>
      <c r="D13" s="35">
        <v>237</v>
      </c>
      <c r="E13" s="35"/>
      <c r="F13" s="35">
        <v>327</v>
      </c>
    </row>
    <row r="14" spans="2:6" ht="15">
      <c r="B14" s="2" t="s">
        <v>150</v>
      </c>
      <c r="C14" s="128">
        <v>16</v>
      </c>
      <c r="D14" s="35">
        <v>1153</v>
      </c>
      <c r="E14" s="35"/>
      <c r="F14" s="35">
        <v>1153</v>
      </c>
    </row>
    <row r="15" spans="2:7" ht="15">
      <c r="B15" s="2" t="s">
        <v>109</v>
      </c>
      <c r="C15" s="128">
        <v>17</v>
      </c>
      <c r="D15" s="35">
        <v>243</v>
      </c>
      <c r="E15" s="35"/>
      <c r="F15" s="35">
        <v>243</v>
      </c>
      <c r="G15" s="2"/>
    </row>
    <row r="16" spans="2:6" ht="15">
      <c r="B16" s="2" t="s">
        <v>149</v>
      </c>
      <c r="C16" s="128">
        <v>18</v>
      </c>
      <c r="D16" s="35">
        <v>59</v>
      </c>
      <c r="E16" s="35"/>
      <c r="F16" s="35">
        <v>68</v>
      </c>
    </row>
    <row r="17" spans="2:7" ht="15">
      <c r="B17" s="32" t="s">
        <v>110</v>
      </c>
      <c r="C17" s="128">
        <v>19</v>
      </c>
      <c r="D17" s="36">
        <f>875-11</f>
        <v>864</v>
      </c>
      <c r="E17" s="35"/>
      <c r="F17" s="36">
        <v>952</v>
      </c>
      <c r="G17" s="33"/>
    </row>
    <row r="18" spans="2:6" ht="15.75" thickBot="1">
      <c r="B18" s="1"/>
      <c r="C18" s="128"/>
      <c r="D18" s="37">
        <f>SUM(D9:D17)</f>
        <v>57921</v>
      </c>
      <c r="E18" s="38"/>
      <c r="F18" s="37">
        <f>SUM(F9:F17)</f>
        <v>52116</v>
      </c>
    </row>
    <row r="19" spans="2:7" ht="15.75" thickTop="1">
      <c r="B19" s="1"/>
      <c r="C19" s="128"/>
      <c r="D19" s="38"/>
      <c r="E19" s="35"/>
      <c r="F19" s="38"/>
      <c r="G19" s="63"/>
    </row>
    <row r="20" spans="2:7" ht="15">
      <c r="B20" s="1" t="s">
        <v>87</v>
      </c>
      <c r="C20" s="128"/>
      <c r="D20" s="38"/>
      <c r="E20" s="38"/>
      <c r="F20" s="38"/>
      <c r="G20" s="33"/>
    </row>
    <row r="21" spans="2:7" ht="15">
      <c r="B21" s="2" t="s">
        <v>151</v>
      </c>
      <c r="C21" s="128">
        <v>20</v>
      </c>
      <c r="D21" s="35">
        <f>7093-3116</f>
        <v>3977</v>
      </c>
      <c r="E21" s="35"/>
      <c r="F21" s="35">
        <v>7146</v>
      </c>
      <c r="G21" s="33"/>
    </row>
    <row r="22" spans="2:7" ht="15">
      <c r="B22" s="2" t="s">
        <v>215</v>
      </c>
      <c r="C22" s="128">
        <v>21</v>
      </c>
      <c r="D22" s="35">
        <v>691</v>
      </c>
      <c r="E22" s="35"/>
      <c r="F22" s="35">
        <v>1166</v>
      </c>
      <c r="G22" s="33"/>
    </row>
    <row r="23" spans="2:7" ht="30">
      <c r="B23" s="181" t="s">
        <v>315</v>
      </c>
      <c r="C23" s="184">
        <v>22</v>
      </c>
      <c r="D23" s="183">
        <v>40</v>
      </c>
      <c r="E23" s="183"/>
      <c r="F23" s="183">
        <v>38</v>
      </c>
      <c r="G23" s="33"/>
    </row>
    <row r="24" spans="2:7" ht="15">
      <c r="B24" s="2" t="s">
        <v>152</v>
      </c>
      <c r="C24" s="128">
        <v>23</v>
      </c>
      <c r="D24" s="35">
        <v>871</v>
      </c>
      <c r="E24" s="35"/>
      <c r="F24" s="35">
        <v>1623</v>
      </c>
      <c r="G24" s="33"/>
    </row>
    <row r="25" spans="2:6" ht="15.75" thickBot="1">
      <c r="B25" s="1"/>
      <c r="C25" s="128"/>
      <c r="D25" s="39">
        <f>SUM(D21:D24)</f>
        <v>5579</v>
      </c>
      <c r="E25" s="38"/>
      <c r="F25" s="39">
        <f>SUM(F21:F24)</f>
        <v>9973</v>
      </c>
    </row>
    <row r="26" spans="2:10" ht="15.75" thickTop="1">
      <c r="B26" s="1"/>
      <c r="C26" s="128"/>
      <c r="D26" s="38"/>
      <c r="E26" s="38"/>
      <c r="F26" s="38"/>
      <c r="G26" s="33"/>
      <c r="J26" s="182"/>
    </row>
    <row r="27" spans="2:9" ht="15.75" thickBot="1">
      <c r="B27" s="1" t="s">
        <v>88</v>
      </c>
      <c r="C27" s="128"/>
      <c r="D27" s="39">
        <f>D18+D25</f>
        <v>63500</v>
      </c>
      <c r="E27" s="38"/>
      <c r="F27" s="39">
        <f>F18+F25</f>
        <v>62089</v>
      </c>
      <c r="H27" s="40"/>
      <c r="I27" s="121"/>
    </row>
    <row r="28" spans="2:6" ht="15.75" thickTop="1">
      <c r="B28" s="1"/>
      <c r="C28" s="128"/>
      <c r="D28" s="38"/>
      <c r="E28" s="38"/>
      <c r="F28" s="38"/>
    </row>
    <row r="29" spans="2:8" s="3" customFormat="1" ht="27.75" customHeight="1">
      <c r="B29" s="188" t="s">
        <v>325</v>
      </c>
      <c r="C29" s="188"/>
      <c r="D29" s="188"/>
      <c r="E29" s="188"/>
      <c r="F29" s="188"/>
      <c r="G29" s="5"/>
      <c r="H29" s="5"/>
    </row>
    <row r="30" spans="2:6" ht="15">
      <c r="B30" s="1"/>
      <c r="C30" s="128"/>
      <c r="D30" s="38"/>
      <c r="E30" s="38"/>
      <c r="F30" s="38"/>
    </row>
    <row r="31" spans="2:6" s="3" customFormat="1" ht="15">
      <c r="B31" s="5" t="s">
        <v>275</v>
      </c>
      <c r="C31" s="5"/>
      <c r="D31" s="5"/>
      <c r="E31" s="5"/>
      <c r="F31" s="5"/>
    </row>
    <row r="32" spans="2:6" s="3" customFormat="1" ht="15">
      <c r="B32" s="5" t="s">
        <v>320</v>
      </c>
      <c r="C32" s="5"/>
      <c r="D32" s="5"/>
      <c r="E32" s="5"/>
      <c r="F32" s="5"/>
    </row>
    <row r="33" spans="2:6" s="3" customFormat="1" ht="15">
      <c r="B33" s="5" t="s">
        <v>324</v>
      </c>
      <c r="C33" s="5"/>
      <c r="D33" s="5"/>
      <c r="E33" s="5"/>
      <c r="F33" s="5"/>
    </row>
    <row r="34" spans="2:6" s="3" customFormat="1" ht="15">
      <c r="B34" s="5"/>
      <c r="C34" s="5"/>
      <c r="D34" s="5"/>
      <c r="E34" s="5"/>
      <c r="F34" s="5"/>
    </row>
    <row r="35" spans="2:6" s="3" customFormat="1" ht="15">
      <c r="B35" s="5"/>
      <c r="C35" s="5"/>
      <c r="D35" s="5"/>
      <c r="E35" s="5"/>
      <c r="F35" s="5"/>
    </row>
    <row r="36" spans="2:6" s="3" customFormat="1" ht="15">
      <c r="B36" s="5" t="s">
        <v>317</v>
      </c>
      <c r="C36" s="5"/>
      <c r="D36" s="5"/>
      <c r="E36" s="5"/>
      <c r="F36" s="5"/>
    </row>
    <row r="38" spans="2:4" ht="15">
      <c r="B38" s="5" t="s">
        <v>120</v>
      </c>
      <c r="D38" s="5" t="s">
        <v>266</v>
      </c>
    </row>
    <row r="39" spans="2:4" ht="15">
      <c r="B39" s="11" t="s">
        <v>113</v>
      </c>
      <c r="D39" s="11" t="s">
        <v>119</v>
      </c>
    </row>
    <row r="40" ht="15">
      <c r="B40" s="11" t="s">
        <v>267</v>
      </c>
    </row>
    <row r="41" spans="2:6" ht="15">
      <c r="B41" s="1"/>
      <c r="C41" s="128"/>
      <c r="D41" s="38"/>
      <c r="E41" s="38"/>
      <c r="F41" s="38"/>
    </row>
    <row r="42" ht="15">
      <c r="B42" s="5" t="s">
        <v>274</v>
      </c>
    </row>
    <row r="43" spans="2:5" ht="15">
      <c r="B43" s="11" t="s">
        <v>112</v>
      </c>
      <c r="E43" s="11"/>
    </row>
    <row r="44" spans="2:6" ht="15">
      <c r="B44" s="1"/>
      <c r="C44" s="128"/>
      <c r="D44" s="38"/>
      <c r="E44" s="38"/>
      <c r="F44" s="38"/>
    </row>
    <row r="45" spans="2:6" ht="15">
      <c r="B45" s="1"/>
      <c r="C45" s="128"/>
      <c r="D45" s="38"/>
      <c r="E45" s="38"/>
      <c r="F45" s="38"/>
    </row>
    <row r="46" spans="2:6" ht="15">
      <c r="B46" s="1"/>
      <c r="C46" s="128"/>
      <c r="D46" s="38"/>
      <c r="E46" s="38"/>
      <c r="F46" s="38"/>
    </row>
    <row r="47" spans="2:6" ht="15">
      <c r="B47" s="1"/>
      <c r="C47" s="128"/>
      <c r="D47" s="38"/>
      <c r="E47" s="38"/>
      <c r="F47" s="38"/>
    </row>
    <row r="48" spans="2:6" ht="15">
      <c r="B48" s="1"/>
      <c r="C48" s="128"/>
      <c r="D48" s="38"/>
      <c r="E48" s="38"/>
      <c r="F48" s="38"/>
    </row>
    <row r="49" spans="2:6" ht="18.75">
      <c r="B49" s="98" t="s">
        <v>111</v>
      </c>
      <c r="C49" s="150"/>
      <c r="D49" s="122"/>
      <c r="E49" s="122"/>
      <c r="F49" s="122"/>
    </row>
    <row r="50" spans="2:6" ht="18.75">
      <c r="B50" s="119" t="s">
        <v>285</v>
      </c>
      <c r="C50" s="128"/>
      <c r="D50" s="38"/>
      <c r="E50" s="38"/>
      <c r="F50" s="38"/>
    </row>
    <row r="51" spans="2:6" ht="15.75">
      <c r="B51" s="178" t="s">
        <v>296</v>
      </c>
      <c r="C51" s="128"/>
      <c r="D51" s="38"/>
      <c r="E51" s="38"/>
      <c r="F51" s="38"/>
    </row>
    <row r="52" spans="2:6" ht="15.75">
      <c r="B52" s="178"/>
      <c r="C52" s="128"/>
      <c r="D52" s="38"/>
      <c r="E52" s="38"/>
      <c r="F52" s="38"/>
    </row>
    <row r="53" spans="2:6" ht="28.5">
      <c r="B53" s="1"/>
      <c r="C53" s="179" t="s">
        <v>283</v>
      </c>
      <c r="D53" s="114" t="s">
        <v>297</v>
      </c>
      <c r="E53" s="115"/>
      <c r="F53" s="114" t="s">
        <v>303</v>
      </c>
    </row>
    <row r="54" spans="2:6" ht="15">
      <c r="B54" s="1"/>
      <c r="C54" s="179"/>
      <c r="D54" s="180" t="s">
        <v>284</v>
      </c>
      <c r="E54" s="180"/>
      <c r="F54" s="180" t="s">
        <v>284</v>
      </c>
    </row>
    <row r="55" spans="2:6" ht="15">
      <c r="B55" s="1"/>
      <c r="C55" s="128"/>
      <c r="D55" s="38"/>
      <c r="E55" s="38"/>
      <c r="F55" s="38"/>
    </row>
    <row r="56" spans="2:7" ht="15">
      <c r="B56" s="1" t="s">
        <v>153</v>
      </c>
      <c r="C56" s="128"/>
      <c r="D56" s="38"/>
      <c r="E56" s="38"/>
      <c r="F56" s="38"/>
      <c r="G56" s="33"/>
    </row>
    <row r="57" spans="2:7" ht="15">
      <c r="B57" s="1" t="s">
        <v>156</v>
      </c>
      <c r="C57" s="128"/>
      <c r="D57" s="38"/>
      <c r="E57" s="38"/>
      <c r="F57" s="38"/>
      <c r="G57" s="33"/>
    </row>
    <row r="58" spans="2:7" ht="15">
      <c r="B58" s="2" t="s">
        <v>130</v>
      </c>
      <c r="C58" s="128">
        <v>24</v>
      </c>
      <c r="D58" s="35">
        <v>18736</v>
      </c>
      <c r="E58" s="35"/>
      <c r="F58" s="35">
        <v>18736</v>
      </c>
      <c r="G58" s="33"/>
    </row>
    <row r="59" spans="2:7" ht="15">
      <c r="B59" s="2" t="s">
        <v>89</v>
      </c>
      <c r="C59" s="128">
        <v>24</v>
      </c>
      <c r="D59" s="35">
        <v>16236</v>
      </c>
      <c r="E59" s="35"/>
      <c r="F59" s="35">
        <v>19493</v>
      </c>
      <c r="G59" s="33"/>
    </row>
    <row r="60" spans="2:7" ht="15">
      <c r="B60" s="2" t="s">
        <v>90</v>
      </c>
      <c r="C60" s="128">
        <v>24</v>
      </c>
      <c r="D60" s="185">
        <f>-2357+106-11</f>
        <v>-2262</v>
      </c>
      <c r="E60" s="162"/>
      <c r="F60" s="41">
        <v>-3226</v>
      </c>
      <c r="G60" s="33"/>
    </row>
    <row r="61" spans="2:10" ht="15.75" thickBot="1">
      <c r="B61" s="1"/>
      <c r="C61" s="128"/>
      <c r="D61" s="39">
        <f>SUM(D58:D60)</f>
        <v>32710</v>
      </c>
      <c r="E61" s="38"/>
      <c r="F61" s="39">
        <f>SUM(F58:F60)</f>
        <v>35003</v>
      </c>
      <c r="J61" s="40"/>
    </row>
    <row r="62" spans="2:7" ht="15.75" thickTop="1">
      <c r="B62" s="1"/>
      <c r="C62" s="128"/>
      <c r="D62" s="38"/>
      <c r="E62" s="35"/>
      <c r="F62" s="38"/>
      <c r="G62" s="63"/>
    </row>
    <row r="63" spans="2:7" ht="15">
      <c r="B63" s="1" t="s">
        <v>91</v>
      </c>
      <c r="C63" s="128"/>
      <c r="D63" s="38"/>
      <c r="E63" s="38"/>
      <c r="F63" s="38"/>
      <c r="G63" s="33"/>
    </row>
    <row r="64" spans="2:7" ht="15" hidden="1">
      <c r="B64" s="2" t="s">
        <v>154</v>
      </c>
      <c r="C64" s="128">
        <v>23</v>
      </c>
      <c r="D64" s="35"/>
      <c r="E64" s="35"/>
      <c r="F64" s="35"/>
      <c r="G64" s="33"/>
    </row>
    <row r="65" spans="2:7" ht="15">
      <c r="B65" s="2" t="s">
        <v>157</v>
      </c>
      <c r="C65" s="128">
        <v>25</v>
      </c>
      <c r="D65" s="35">
        <v>30281</v>
      </c>
      <c r="E65" s="35"/>
      <c r="F65" s="35">
        <v>26658</v>
      </c>
      <c r="G65" s="33"/>
    </row>
    <row r="66" spans="2:7" ht="15">
      <c r="B66" s="2" t="s">
        <v>155</v>
      </c>
      <c r="C66" s="128">
        <v>26</v>
      </c>
      <c r="D66" s="35">
        <v>96</v>
      </c>
      <c r="E66" s="35"/>
      <c r="F66" s="35">
        <v>130</v>
      </c>
      <c r="G66" s="33"/>
    </row>
    <row r="67" spans="2:7" ht="15">
      <c r="B67" s="2" t="s">
        <v>76</v>
      </c>
      <c r="C67" s="128">
        <v>29</v>
      </c>
      <c r="D67" s="35">
        <v>19</v>
      </c>
      <c r="E67" s="35"/>
      <c r="F67" s="35">
        <v>30</v>
      </c>
      <c r="G67" s="33"/>
    </row>
    <row r="68" spans="2:6" ht="15.75" thickBot="1">
      <c r="B68" s="1"/>
      <c r="C68" s="128"/>
      <c r="D68" s="39">
        <f>SUM(D64:D67)</f>
        <v>30396</v>
      </c>
      <c r="E68" s="38"/>
      <c r="F68" s="39">
        <f>SUM(F64:F67)</f>
        <v>26818</v>
      </c>
    </row>
    <row r="69" spans="2:7" ht="15.75" thickTop="1">
      <c r="B69" s="1" t="s">
        <v>92</v>
      </c>
      <c r="C69" s="128"/>
      <c r="D69" s="38"/>
      <c r="E69" s="38"/>
      <c r="F69" s="38"/>
      <c r="G69" s="33"/>
    </row>
    <row r="70" spans="2:7" ht="13.5" customHeight="1">
      <c r="B70" s="2" t="s">
        <v>157</v>
      </c>
      <c r="C70" s="128">
        <v>27</v>
      </c>
      <c r="D70" s="40">
        <v>153</v>
      </c>
      <c r="E70" s="40"/>
      <c r="F70" s="40">
        <v>76</v>
      </c>
      <c r="G70" s="33"/>
    </row>
    <row r="71" spans="2:7" ht="15" hidden="1">
      <c r="B71" s="2" t="s">
        <v>158</v>
      </c>
      <c r="C71" s="128">
        <v>23</v>
      </c>
      <c r="D71" s="35"/>
      <c r="E71" s="35"/>
      <c r="F71" s="35"/>
      <c r="G71" s="33"/>
    </row>
    <row r="72" spans="2:7" ht="15" hidden="1">
      <c r="B72" s="2" t="s">
        <v>159</v>
      </c>
      <c r="C72" s="128">
        <v>23</v>
      </c>
      <c r="D72" s="35"/>
      <c r="E72" s="35"/>
      <c r="F72" s="35"/>
      <c r="G72" s="33"/>
    </row>
    <row r="73" spans="2:7" ht="15">
      <c r="B73" s="2" t="s">
        <v>160</v>
      </c>
      <c r="C73" s="128">
        <v>28</v>
      </c>
      <c r="D73" s="35">
        <v>241</v>
      </c>
      <c r="E73" s="35"/>
      <c r="F73" s="35">
        <v>192</v>
      </c>
      <c r="G73" s="33"/>
    </row>
    <row r="74" ht="15" hidden="1">
      <c r="G74" s="33"/>
    </row>
    <row r="75" spans="2:7" ht="15" hidden="1">
      <c r="B75" s="2" t="s">
        <v>93</v>
      </c>
      <c r="C75" s="128"/>
      <c r="D75" s="36"/>
      <c r="E75" s="38"/>
      <c r="F75" s="36" t="s">
        <v>86</v>
      </c>
      <c r="G75" s="33"/>
    </row>
    <row r="76" spans="2:12" ht="15.75" thickBot="1">
      <c r="B76" s="1"/>
      <c r="C76" s="128"/>
      <c r="D76" s="39">
        <f>SUM(D70:D75)</f>
        <v>394</v>
      </c>
      <c r="E76" s="38"/>
      <c r="F76" s="39">
        <f>SUM(F70:F75)</f>
        <v>268</v>
      </c>
      <c r="L76" s="40"/>
    </row>
    <row r="77" spans="2:9" ht="15.75" thickTop="1">
      <c r="B77" s="1"/>
      <c r="C77" s="128"/>
      <c r="D77" s="35"/>
      <c r="E77" s="35"/>
      <c r="F77" s="35"/>
      <c r="H77" s="40"/>
      <c r="I77" s="121"/>
    </row>
    <row r="78" spans="2:6" ht="15.75" thickBot="1">
      <c r="B78" s="1" t="s">
        <v>117</v>
      </c>
      <c r="C78" s="128"/>
      <c r="D78" s="39">
        <f>D76+D68</f>
        <v>30790</v>
      </c>
      <c r="E78" s="38"/>
      <c r="F78" s="39">
        <f>F76+F68</f>
        <v>27086</v>
      </c>
    </row>
    <row r="79" spans="2:6" ht="15.75" thickTop="1">
      <c r="B79" s="1"/>
      <c r="C79" s="128"/>
      <c r="D79" s="38"/>
      <c r="E79" s="38"/>
      <c r="F79" s="38"/>
    </row>
    <row r="80" spans="2:6" ht="15.75" thickBot="1">
      <c r="B80" s="1" t="s">
        <v>94</v>
      </c>
      <c r="C80" s="128"/>
      <c r="D80" s="39">
        <f>D61+D68+D76</f>
        <v>63500</v>
      </c>
      <c r="E80" s="38"/>
      <c r="F80" s="39">
        <f>F61+F68+F76</f>
        <v>62089</v>
      </c>
    </row>
    <row r="81" ht="15.75" thickTop="1"/>
    <row r="82" spans="1:6" ht="28.5" customHeight="1">
      <c r="A82" s="188" t="s">
        <v>325</v>
      </c>
      <c r="B82" s="188"/>
      <c r="C82" s="188"/>
      <c r="D82" s="188"/>
      <c r="E82" s="188"/>
      <c r="F82" s="188"/>
    </row>
    <row r="84" ht="15">
      <c r="B84" s="5" t="s">
        <v>275</v>
      </c>
    </row>
    <row r="85" ht="15">
      <c r="B85" s="5" t="s">
        <v>320</v>
      </c>
    </row>
    <row r="86" ht="15">
      <c r="B86" s="5" t="s">
        <v>324</v>
      </c>
    </row>
    <row r="88" ht="15">
      <c r="B88" s="5" t="str">
        <f>B36</f>
        <v>Годишният неконсолидиран финансов отчет е одобрен на 26 февруари 2019 година от:</v>
      </c>
    </row>
    <row r="91" spans="2:4" ht="15">
      <c r="B91" s="5" t="s">
        <v>120</v>
      </c>
      <c r="D91" s="5" t="s">
        <v>266</v>
      </c>
    </row>
    <row r="92" spans="2:4" ht="15">
      <c r="B92" s="11" t="s">
        <v>113</v>
      </c>
      <c r="D92" s="11" t="s">
        <v>119</v>
      </c>
    </row>
    <row r="93" ht="15">
      <c r="B93" s="11" t="s">
        <v>267</v>
      </c>
    </row>
    <row r="94" ht="15">
      <c r="B94" s="11"/>
    </row>
    <row r="95" ht="15">
      <c r="B95" s="11"/>
    </row>
    <row r="96" ht="15">
      <c r="B96" s="11"/>
    </row>
    <row r="97" ht="15">
      <c r="B97" s="5" t="s">
        <v>274</v>
      </c>
    </row>
    <row r="98" spans="2:5" ht="15">
      <c r="B98" s="11" t="s">
        <v>112</v>
      </c>
      <c r="E98" s="11"/>
    </row>
    <row r="99" ht="15">
      <c r="B99" s="11"/>
    </row>
    <row r="103" ht="15">
      <c r="E103" s="11"/>
    </row>
  </sheetData>
  <sheetProtection/>
  <mergeCells count="2">
    <mergeCell ref="B29:F29"/>
    <mergeCell ref="A82:F82"/>
  </mergeCells>
  <printOptions/>
  <pageMargins left="0.984251968503937" right="0.4330708661417323" top="0.984251968503937" bottom="0.3937007874015748" header="0.5118110236220472" footer="0.5118110236220472"/>
  <pageSetup horizontalDpi="600" verticalDpi="600" orientation="portrait" paperSize="9" scale="80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H51"/>
  <sheetViews>
    <sheetView workbookViewId="0" topLeftCell="A1">
      <selection activeCell="K33" sqref="K33"/>
    </sheetView>
  </sheetViews>
  <sheetFormatPr defaultColWidth="9.140625" defaultRowHeight="12.75"/>
  <cols>
    <col min="1" max="1" width="1.1484375" style="3" customWidth="1"/>
    <col min="2" max="2" width="64.28125" style="3" customWidth="1"/>
    <col min="3" max="3" width="7.140625" style="127" customWidth="1"/>
    <col min="4" max="4" width="17.00390625" style="3" customWidth="1"/>
    <col min="5" max="5" width="1.28515625" style="3" customWidth="1"/>
    <col min="6" max="6" width="17.00390625" style="3" customWidth="1"/>
    <col min="7" max="7" width="16.140625" style="3" customWidth="1"/>
    <col min="8" max="16384" width="9.140625" style="3" customWidth="1"/>
  </cols>
  <sheetData>
    <row r="1" spans="2:6" ht="18.75">
      <c r="B1" s="98" t="str">
        <f>'a st. of financial position bg'!B1</f>
        <v>Доверие – Обединен холдинг АД </v>
      </c>
      <c r="C1" s="163"/>
      <c r="D1" s="99"/>
      <c r="E1" s="99"/>
      <c r="F1" s="99"/>
    </row>
    <row r="2" spans="2:6" ht="18.75" customHeight="1">
      <c r="B2" s="189" t="s">
        <v>293</v>
      </c>
      <c r="C2" s="189"/>
      <c r="D2" s="189"/>
      <c r="E2" s="189"/>
      <c r="F2" s="189"/>
    </row>
    <row r="3" spans="2:4" ht="18.75">
      <c r="B3" s="123" t="s">
        <v>296</v>
      </c>
      <c r="C3" s="126"/>
      <c r="D3" s="77"/>
    </row>
    <row r="4" spans="2:6" ht="15">
      <c r="B4" s="110" t="s">
        <v>286</v>
      </c>
      <c r="C4" s="24"/>
      <c r="D4" s="24"/>
      <c r="E4" s="5"/>
      <c r="F4" s="5"/>
    </row>
    <row r="5" spans="4:5" ht="15">
      <c r="D5" s="5"/>
      <c r="E5" s="5"/>
    </row>
    <row r="6" spans="2:6" ht="15">
      <c r="B6" s="5"/>
      <c r="C6" s="24"/>
      <c r="D6" s="5"/>
      <c r="E6" s="5"/>
      <c r="F6" s="25"/>
    </row>
    <row r="7" spans="2:8" ht="17.25" customHeight="1">
      <c r="B7" s="25"/>
      <c r="C7" s="94" t="s">
        <v>283</v>
      </c>
      <c r="D7" s="100" t="s">
        <v>299</v>
      </c>
      <c r="E7" s="94"/>
      <c r="F7" s="100" t="s">
        <v>302</v>
      </c>
      <c r="G7" s="5"/>
      <c r="H7" s="5"/>
    </row>
    <row r="8" spans="2:8" ht="15">
      <c r="B8" s="79"/>
      <c r="C8" s="26"/>
      <c r="D8" s="101" t="s">
        <v>284</v>
      </c>
      <c r="E8" s="104"/>
      <c r="F8" s="101" t="s">
        <v>284</v>
      </c>
      <c r="G8" s="5"/>
      <c r="H8" s="5"/>
    </row>
    <row r="9" spans="2:8" ht="15">
      <c r="B9" s="79"/>
      <c r="C9" s="26"/>
      <c r="D9" s="101"/>
      <c r="E9" s="104"/>
      <c r="F9" s="101"/>
      <c r="G9" s="5"/>
      <c r="H9" s="5"/>
    </row>
    <row r="10" spans="2:8" ht="15">
      <c r="B10" s="2" t="s">
        <v>77</v>
      </c>
      <c r="C10" s="128">
        <v>3</v>
      </c>
      <c r="D10" s="185">
        <v>1046</v>
      </c>
      <c r="E10" s="41"/>
      <c r="F10" s="41">
        <v>1118</v>
      </c>
      <c r="G10" s="5"/>
      <c r="H10" s="5"/>
    </row>
    <row r="11" spans="2:8" ht="15">
      <c r="B11" s="2" t="s">
        <v>186</v>
      </c>
      <c r="C11" s="128">
        <v>4</v>
      </c>
      <c r="D11" s="185">
        <f>121-166-178+106</f>
        <v>-117</v>
      </c>
      <c r="E11" s="41"/>
      <c r="F11" s="41">
        <v>17</v>
      </c>
      <c r="G11" s="5"/>
      <c r="H11" s="12"/>
    </row>
    <row r="12" spans="2:8" ht="15" hidden="1">
      <c r="B12" s="2" t="s">
        <v>78</v>
      </c>
      <c r="C12" s="128"/>
      <c r="D12" s="185"/>
      <c r="E12" s="41"/>
      <c r="F12" s="41"/>
      <c r="G12" s="5"/>
      <c r="H12" s="5"/>
    </row>
    <row r="13" spans="2:8" ht="15">
      <c r="B13" s="2" t="s">
        <v>146</v>
      </c>
      <c r="C13" s="128">
        <v>5</v>
      </c>
      <c r="D13" s="185">
        <v>-465</v>
      </c>
      <c r="E13" s="41"/>
      <c r="F13" s="41">
        <v>-463</v>
      </c>
      <c r="G13" s="5"/>
      <c r="H13" s="5"/>
    </row>
    <row r="14" spans="2:8" ht="15">
      <c r="B14" s="2" t="s">
        <v>79</v>
      </c>
      <c r="C14" s="128">
        <v>6</v>
      </c>
      <c r="D14" s="185">
        <v>-1295</v>
      </c>
      <c r="E14" s="41"/>
      <c r="F14" s="41">
        <v>-1241</v>
      </c>
      <c r="G14" s="5"/>
      <c r="H14" s="5"/>
    </row>
    <row r="15" spans="2:8" ht="15">
      <c r="B15" s="2" t="s">
        <v>80</v>
      </c>
      <c r="C15" s="128"/>
      <c r="D15" s="185">
        <v>-139</v>
      </c>
      <c r="E15" s="41"/>
      <c r="F15" s="41">
        <v>-128</v>
      </c>
      <c r="G15" s="5"/>
      <c r="H15" s="5"/>
    </row>
    <row r="16" spans="2:8" ht="15">
      <c r="B16" s="2" t="s">
        <v>81</v>
      </c>
      <c r="C16" s="128">
        <v>7</v>
      </c>
      <c r="D16" s="185">
        <v>-288</v>
      </c>
      <c r="E16" s="41"/>
      <c r="F16" s="41">
        <v>-389</v>
      </c>
      <c r="G16" s="5"/>
      <c r="H16" s="12"/>
    </row>
    <row r="17" spans="2:8" ht="17.25" customHeight="1">
      <c r="B17" s="2" t="s">
        <v>314</v>
      </c>
      <c r="C17" s="128">
        <v>8</v>
      </c>
      <c r="D17" s="185">
        <v>166</v>
      </c>
      <c r="E17" s="41"/>
      <c r="F17" s="187">
        <v>0</v>
      </c>
      <c r="G17" s="5"/>
      <c r="H17" s="110"/>
    </row>
    <row r="18" spans="2:8" ht="18" customHeight="1">
      <c r="B18" s="2" t="s">
        <v>230</v>
      </c>
      <c r="C18" s="128">
        <v>9</v>
      </c>
      <c r="D18" s="185">
        <f>-846+178</f>
        <v>-668</v>
      </c>
      <c r="E18" s="41"/>
      <c r="F18" s="41">
        <v>-468</v>
      </c>
      <c r="G18" s="5"/>
      <c r="H18" s="5"/>
    </row>
    <row r="19" spans="2:8" ht="15.75" thickBot="1">
      <c r="B19" s="1" t="s">
        <v>121</v>
      </c>
      <c r="C19" s="26"/>
      <c r="D19" s="186">
        <f>SUM(D10:D18)</f>
        <v>-1760</v>
      </c>
      <c r="E19" s="42">
        <f>SUM(E10:E18)</f>
        <v>0</v>
      </c>
      <c r="F19" s="43">
        <f>SUM(F10:F18)</f>
        <v>-1554</v>
      </c>
      <c r="G19" s="5"/>
      <c r="H19" s="12"/>
    </row>
    <row r="20" spans="2:8" ht="15.75" thickTop="1">
      <c r="B20" s="2" t="s">
        <v>140</v>
      </c>
      <c r="C20" s="128">
        <v>10</v>
      </c>
      <c r="D20" s="185">
        <f>-121-11</f>
        <v>-132</v>
      </c>
      <c r="E20" s="41"/>
      <c r="F20" s="41">
        <v>-66</v>
      </c>
      <c r="G20" s="5"/>
      <c r="H20" s="5"/>
    </row>
    <row r="21" spans="2:8" ht="15.75" thickBot="1">
      <c r="B21" s="1" t="s">
        <v>147</v>
      </c>
      <c r="C21" s="26"/>
      <c r="D21" s="186">
        <f>D19+D20</f>
        <v>-1892</v>
      </c>
      <c r="E21" s="42">
        <f>E19+E20</f>
        <v>0</v>
      </c>
      <c r="F21" s="43">
        <f>F19+F20</f>
        <v>-1620</v>
      </c>
      <c r="G21" s="5"/>
      <c r="H21" s="5"/>
    </row>
    <row r="22" spans="2:8" ht="15.75" thickTop="1">
      <c r="B22" s="1"/>
      <c r="C22" s="26"/>
      <c r="D22" s="42"/>
      <c r="E22" s="42"/>
      <c r="F22" s="42"/>
      <c r="G22" s="5"/>
      <c r="H22" s="5"/>
    </row>
    <row r="23" spans="2:8" ht="15" hidden="1">
      <c r="B23" s="1" t="s">
        <v>138</v>
      </c>
      <c r="C23" s="26"/>
      <c r="D23" s="42"/>
      <c r="E23" s="42"/>
      <c r="F23" s="42"/>
      <c r="G23" s="5"/>
      <c r="H23" s="5"/>
    </row>
    <row r="24" spans="2:8" ht="16.5" customHeight="1" hidden="1">
      <c r="B24" s="1" t="s">
        <v>287</v>
      </c>
      <c r="C24" s="26"/>
      <c r="D24" s="42"/>
      <c r="E24" s="42"/>
      <c r="F24" s="42"/>
      <c r="G24" s="5"/>
      <c r="H24" s="5"/>
    </row>
    <row r="25" spans="2:8" ht="21" customHeight="1" hidden="1">
      <c r="B25" s="124" t="s">
        <v>288</v>
      </c>
      <c r="C25" s="129"/>
      <c r="D25" s="125"/>
      <c r="E25" s="125"/>
      <c r="F25" s="125"/>
      <c r="G25" s="5"/>
      <c r="H25" s="5"/>
    </row>
    <row r="26" spans="2:8" ht="15.75" hidden="1" thickBot="1">
      <c r="B26" s="1"/>
      <c r="C26" s="26"/>
      <c r="D26" s="43">
        <f>SUM(D25:D25)</f>
        <v>0</v>
      </c>
      <c r="E26" s="42" t="e">
        <f>SUM(#REF!)</f>
        <v>#REF!</v>
      </c>
      <c r="F26" s="43">
        <f>SUM(F25:F25)</f>
        <v>0</v>
      </c>
      <c r="G26" s="5"/>
      <c r="H26" s="5"/>
    </row>
    <row r="27" spans="2:8" ht="16.5" hidden="1" thickBot="1" thickTop="1">
      <c r="B27" s="1"/>
      <c r="C27" s="26"/>
      <c r="D27" s="43"/>
      <c r="E27" s="42"/>
      <c r="F27" s="43"/>
      <c r="G27" s="5"/>
      <c r="H27" s="5"/>
    </row>
    <row r="28" spans="2:8" ht="15.75" thickBot="1">
      <c r="B28" s="1" t="s">
        <v>139</v>
      </c>
      <c r="C28" s="26"/>
      <c r="D28" s="43">
        <f>D26+D21</f>
        <v>-1892</v>
      </c>
      <c r="E28" s="42" t="e">
        <f>E26+E21</f>
        <v>#REF!</v>
      </c>
      <c r="F28" s="43">
        <f>F26+F21</f>
        <v>-1620</v>
      </c>
      <c r="G28" s="5"/>
      <c r="H28" s="5"/>
    </row>
    <row r="29" spans="2:8" ht="15.75" thickTop="1">
      <c r="B29" s="2"/>
      <c r="C29" s="128"/>
      <c r="D29" s="34"/>
      <c r="E29" s="20"/>
      <c r="F29" s="34"/>
      <c r="G29" s="5"/>
      <c r="H29" s="5"/>
    </row>
    <row r="30" spans="2:8" ht="15">
      <c r="B30" s="31" t="s">
        <v>145</v>
      </c>
      <c r="C30" s="120"/>
      <c r="D30" s="20">
        <f>D21/'a st. of financial position bg'!D58</f>
        <v>-0.10098206660973527</v>
      </c>
      <c r="E30" s="20" t="e">
        <f>E21/'a st. of financial position bg'!E58</f>
        <v>#DIV/0!</v>
      </c>
      <c r="F30" s="20">
        <f>F21/'a st. of financial position bg'!F58</f>
        <v>-0.08646456020495304</v>
      </c>
      <c r="G30" s="5"/>
      <c r="H30" s="5"/>
    </row>
    <row r="31" spans="2:8" ht="15">
      <c r="B31" s="32"/>
      <c r="C31" s="26"/>
      <c r="D31" s="20"/>
      <c r="E31" s="20"/>
      <c r="F31" s="20"/>
      <c r="G31" s="5"/>
      <c r="H31" s="5"/>
    </row>
    <row r="32" spans="2:8" ht="27.75" customHeight="1">
      <c r="B32" s="190" t="s">
        <v>325</v>
      </c>
      <c r="C32" s="190"/>
      <c r="D32" s="190"/>
      <c r="E32" s="190"/>
      <c r="F32" s="190"/>
      <c r="G32" s="5"/>
      <c r="H32" s="5"/>
    </row>
    <row r="33" spans="2:8" ht="27.75" customHeight="1">
      <c r="B33" s="176"/>
      <c r="C33" s="176"/>
      <c r="D33" s="176"/>
      <c r="E33" s="176"/>
      <c r="F33" s="176"/>
      <c r="G33" s="5"/>
      <c r="H33" s="5"/>
    </row>
    <row r="34" spans="2:8" ht="15">
      <c r="B34" s="5" t="s">
        <v>322</v>
      </c>
      <c r="C34" s="5"/>
      <c r="D34" s="5"/>
      <c r="E34" s="5"/>
      <c r="F34" s="5"/>
      <c r="G34" s="5"/>
      <c r="H34" s="5"/>
    </row>
    <row r="35" spans="2:8" ht="15">
      <c r="B35" s="5" t="s">
        <v>321</v>
      </c>
      <c r="C35" s="5"/>
      <c r="D35" s="5"/>
      <c r="E35" s="5"/>
      <c r="F35" s="5"/>
      <c r="G35" s="5"/>
      <c r="H35" s="5"/>
    </row>
    <row r="36" spans="2:8" ht="15">
      <c r="B36" s="5" t="s">
        <v>326</v>
      </c>
      <c r="C36" s="5"/>
      <c r="D36" s="5"/>
      <c r="E36" s="5"/>
      <c r="F36" s="5"/>
      <c r="G36" s="5"/>
      <c r="H36" s="5"/>
    </row>
    <row r="37" spans="2:8" ht="15">
      <c r="B37" s="5"/>
      <c r="C37" s="5"/>
      <c r="D37" s="5"/>
      <c r="E37" s="5"/>
      <c r="F37" s="5"/>
      <c r="G37" s="5"/>
      <c r="H37" s="5"/>
    </row>
    <row r="38" spans="2:8" ht="15">
      <c r="B38" s="5" t="str">
        <f>'a st. of financial position bg'!B36</f>
        <v>Годишният неконсолидиран финансов отчет е одобрен на 26 февруари 2019 година от:</v>
      </c>
      <c r="C38" s="5"/>
      <c r="D38" s="5"/>
      <c r="E38" s="5"/>
      <c r="F38" s="5"/>
      <c r="G38" s="5"/>
      <c r="H38" s="5"/>
    </row>
    <row r="39" spans="2:8" ht="15">
      <c r="B39" s="5"/>
      <c r="C39" s="120"/>
      <c r="D39" s="5"/>
      <c r="E39" s="5"/>
      <c r="F39" s="5"/>
      <c r="G39" s="5"/>
      <c r="H39" s="5"/>
    </row>
    <row r="40" spans="2:8" ht="15">
      <c r="B40" s="5"/>
      <c r="C40" s="120"/>
      <c r="D40" s="5"/>
      <c r="E40" s="5"/>
      <c r="F40" s="5"/>
      <c r="G40" s="5"/>
      <c r="H40" s="5"/>
    </row>
    <row r="41" spans="2:4" ht="15">
      <c r="B41" s="5" t="s">
        <v>120</v>
      </c>
      <c r="C41" s="120"/>
      <c r="D41" s="5" t="s">
        <v>266</v>
      </c>
    </row>
    <row r="42" spans="2:4" ht="15">
      <c r="B42" s="11" t="s">
        <v>113</v>
      </c>
      <c r="C42" s="120"/>
      <c r="D42" s="11" t="s">
        <v>119</v>
      </c>
    </row>
    <row r="43" spans="2:6" ht="15">
      <c r="B43" s="11" t="s">
        <v>267</v>
      </c>
      <c r="C43" s="120"/>
      <c r="F43" s="5"/>
    </row>
    <row r="44" spans="2:6" ht="15">
      <c r="B44" s="11"/>
      <c r="C44" s="120"/>
      <c r="D44" s="5"/>
      <c r="E44" s="5"/>
      <c r="F44" s="5"/>
    </row>
    <row r="45" spans="2:6" ht="15">
      <c r="B45" s="11"/>
      <c r="C45" s="120"/>
      <c r="D45" s="5"/>
      <c r="E45" s="5"/>
      <c r="F45" s="5"/>
    </row>
    <row r="46" spans="2:6" ht="15">
      <c r="B46" s="5" t="str">
        <f>'a st. of financial position bg'!B97</f>
        <v>Мина Николова - Ангелова</v>
      </c>
      <c r="C46" s="120"/>
      <c r="D46" s="5"/>
      <c r="E46" s="5"/>
      <c r="F46" s="5"/>
    </row>
    <row r="47" spans="2:6" ht="15">
      <c r="B47" s="11" t="s">
        <v>112</v>
      </c>
      <c r="C47" s="120"/>
      <c r="D47" s="5"/>
      <c r="E47" s="11"/>
      <c r="F47" s="5"/>
    </row>
    <row r="48" spans="2:6" ht="15">
      <c r="B48" s="11"/>
      <c r="C48" s="120"/>
      <c r="D48" s="5"/>
      <c r="E48" s="5"/>
      <c r="F48" s="5"/>
    </row>
    <row r="49" spans="2:6" ht="15">
      <c r="B49" s="5"/>
      <c r="C49" s="120"/>
      <c r="D49" s="5"/>
      <c r="E49" s="5"/>
      <c r="F49" s="5"/>
    </row>
    <row r="50" spans="2:6" ht="15">
      <c r="B50" s="5"/>
      <c r="C50" s="120"/>
      <c r="D50" s="5"/>
      <c r="E50" s="5"/>
      <c r="F50" s="5"/>
    </row>
    <row r="51" spans="2:6" ht="15">
      <c r="B51" s="5"/>
      <c r="C51" s="120"/>
      <c r="D51" s="5"/>
      <c r="E51" s="11"/>
      <c r="F51" s="5"/>
    </row>
  </sheetData>
  <sheetProtection/>
  <mergeCells count="2">
    <mergeCell ref="B2:F2"/>
    <mergeCell ref="B32:F32"/>
  </mergeCells>
  <printOptions/>
  <pageMargins left="0.984251968503937" right="0.4330708661417323" top="0.984251968503937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63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1.1484375" style="5" customWidth="1"/>
    <col min="2" max="2" width="72.00390625" style="5" customWidth="1"/>
    <col min="3" max="3" width="17.7109375" style="5" customWidth="1"/>
    <col min="4" max="4" width="1.28515625" style="120" customWidth="1"/>
    <col min="5" max="5" width="17.7109375" style="5" customWidth="1"/>
    <col min="6" max="6" width="5.57421875" style="5" customWidth="1"/>
    <col min="7" max="16384" width="9.140625" style="5" customWidth="1"/>
  </cols>
  <sheetData>
    <row r="1" spans="2:5" s="161" customFormat="1" ht="22.5" customHeight="1">
      <c r="B1" s="164" t="str">
        <f>'a st.of comprehensive income bg'!B1</f>
        <v>Доверие – Обединен холдинг АД </v>
      </c>
      <c r="C1" s="165"/>
      <c r="D1" s="166"/>
      <c r="E1" s="165"/>
    </row>
    <row r="2" spans="2:8" s="75" customFormat="1" ht="21" customHeight="1">
      <c r="B2" s="191" t="s">
        <v>294</v>
      </c>
      <c r="C2" s="191"/>
      <c r="D2" s="191"/>
      <c r="E2" s="191"/>
      <c r="F2" s="191"/>
      <c r="G2" s="191"/>
      <c r="H2" s="167"/>
    </row>
    <row r="3" spans="2:5" ht="15.75">
      <c r="B3" s="123" t="s">
        <v>296</v>
      </c>
      <c r="C3" s="3"/>
      <c r="D3" s="127"/>
      <c r="E3" s="9"/>
    </row>
    <row r="4" spans="2:5" ht="15">
      <c r="B4" s="19"/>
      <c r="C4" s="8"/>
      <c r="D4" s="140"/>
      <c r="E4" s="25"/>
    </row>
    <row r="5" ht="17.25" customHeight="1">
      <c r="B5" s="10"/>
    </row>
    <row r="6" spans="3:5" ht="15">
      <c r="C6" s="100" t="s">
        <v>299</v>
      </c>
      <c r="D6" s="94"/>
      <c r="E6" s="100" t="s">
        <v>298</v>
      </c>
    </row>
    <row r="7" spans="3:5" ht="15">
      <c r="C7" s="103" t="s">
        <v>284</v>
      </c>
      <c r="D7" s="152"/>
      <c r="E7" s="103" t="s">
        <v>284</v>
      </c>
    </row>
    <row r="8" spans="2:5" ht="15">
      <c r="B8" s="1" t="s">
        <v>123</v>
      </c>
      <c r="E8" s="20"/>
    </row>
    <row r="9" spans="2:5" ht="15">
      <c r="B9" s="2" t="s">
        <v>124</v>
      </c>
      <c r="C9" s="44">
        <v>278</v>
      </c>
      <c r="D9" s="137"/>
      <c r="E9" s="44">
        <v>176</v>
      </c>
    </row>
    <row r="10" spans="2:5" ht="15">
      <c r="B10" s="2" t="s">
        <v>126</v>
      </c>
      <c r="C10" s="44">
        <f>-921+53+20</f>
        <v>-848</v>
      </c>
      <c r="D10" s="141"/>
      <c r="E10" s="44">
        <v>-898</v>
      </c>
    </row>
    <row r="11" spans="2:5" ht="15">
      <c r="B11" s="2" t="s">
        <v>164</v>
      </c>
      <c r="C11" s="44">
        <v>-1240</v>
      </c>
      <c r="D11" s="141"/>
      <c r="E11" s="44">
        <v>-1211</v>
      </c>
    </row>
    <row r="12" spans="2:5" ht="15">
      <c r="B12" s="2" t="s">
        <v>169</v>
      </c>
      <c r="C12" s="48">
        <v>-16</v>
      </c>
      <c r="D12" s="141"/>
      <c r="E12" s="48">
        <v>-38</v>
      </c>
    </row>
    <row r="13" spans="2:5" ht="20.25" customHeight="1" hidden="1">
      <c r="B13" s="2" t="s">
        <v>165</v>
      </c>
      <c r="C13" s="44"/>
      <c r="D13" s="141"/>
      <c r="E13" s="44"/>
    </row>
    <row r="14" spans="2:5" ht="20.25" customHeight="1" hidden="1">
      <c r="B14" s="2" t="s">
        <v>166</v>
      </c>
      <c r="C14" s="44"/>
      <c r="D14" s="141"/>
      <c r="E14" s="44"/>
    </row>
    <row r="15" spans="2:5" ht="15">
      <c r="B15" s="2" t="s">
        <v>161</v>
      </c>
      <c r="C15" s="5">
        <v>339</v>
      </c>
      <c r="D15" s="141"/>
      <c r="E15" s="5">
        <v>617</v>
      </c>
    </row>
    <row r="16" spans="2:5" ht="15" hidden="1">
      <c r="B16" s="2" t="s">
        <v>167</v>
      </c>
      <c r="C16" s="44"/>
      <c r="D16" s="141"/>
      <c r="E16" s="44"/>
    </row>
    <row r="17" spans="2:6" ht="15">
      <c r="B17" s="2" t="s">
        <v>168</v>
      </c>
      <c r="C17" s="44">
        <v>-35</v>
      </c>
      <c r="D17" s="141"/>
      <c r="E17" s="44">
        <f>-25+12</f>
        <v>-13</v>
      </c>
      <c r="F17" s="12"/>
    </row>
    <row r="18" spans="2:5" s="11" customFormat="1" ht="15">
      <c r="B18" s="21" t="s">
        <v>128</v>
      </c>
      <c r="C18" s="45">
        <f>SUM(C9:C17)</f>
        <v>-1522</v>
      </c>
      <c r="D18" s="142"/>
      <c r="E18" s="45">
        <f>SUM(E9:E17)</f>
        <v>-1367</v>
      </c>
    </row>
    <row r="19" spans="2:5" ht="15">
      <c r="B19" s="1" t="s">
        <v>129</v>
      </c>
      <c r="C19" s="44"/>
      <c r="D19" s="137"/>
      <c r="E19" s="42"/>
    </row>
    <row r="20" spans="2:5" ht="15">
      <c r="B20" s="2" t="s">
        <v>170</v>
      </c>
      <c r="C20" s="44">
        <v>-20</v>
      </c>
      <c r="D20" s="137"/>
      <c r="E20" s="44">
        <v>-114</v>
      </c>
    </row>
    <row r="21" spans="2:5" ht="15">
      <c r="B21" s="2" t="s">
        <v>279</v>
      </c>
      <c r="C21" s="44"/>
      <c r="D21" s="137"/>
      <c r="E21" s="44">
        <v>867</v>
      </c>
    </row>
    <row r="22" spans="2:5" ht="15">
      <c r="B22" s="2" t="s">
        <v>260</v>
      </c>
      <c r="C22" s="44">
        <v>-1291</v>
      </c>
      <c r="D22" s="143"/>
      <c r="E22" s="44">
        <v>-8006</v>
      </c>
    </row>
    <row r="23" spans="2:5" ht="15">
      <c r="B23" s="2" t="s">
        <v>261</v>
      </c>
      <c r="C23" s="44">
        <v>2145</v>
      </c>
      <c r="D23" s="143"/>
      <c r="E23" s="44">
        <v>4</v>
      </c>
    </row>
    <row r="24" spans="2:5" ht="15" hidden="1">
      <c r="B24" s="2" t="s">
        <v>247</v>
      </c>
      <c r="C24" s="44"/>
      <c r="D24" s="137"/>
      <c r="E24" s="44"/>
    </row>
    <row r="25" spans="2:5" ht="30" hidden="1">
      <c r="B25" s="2" t="s">
        <v>171</v>
      </c>
      <c r="C25" s="44"/>
      <c r="D25" s="141"/>
      <c r="E25" s="44"/>
    </row>
    <row r="26" spans="2:6" ht="15">
      <c r="B26" s="2" t="s">
        <v>172</v>
      </c>
      <c r="C26" s="44">
        <v>-3815</v>
      </c>
      <c r="D26" s="141"/>
      <c r="E26" s="44">
        <v>-5247</v>
      </c>
      <c r="F26" s="12"/>
    </row>
    <row r="27" spans="2:6" ht="15">
      <c r="B27" s="2" t="s">
        <v>173</v>
      </c>
      <c r="C27" s="44">
        <v>3646</v>
      </c>
      <c r="D27" s="141"/>
      <c r="E27" s="44">
        <v>4726</v>
      </c>
      <c r="F27" s="12"/>
    </row>
    <row r="28" spans="2:6" ht="15">
      <c r="B28" s="2" t="s">
        <v>174</v>
      </c>
      <c r="C28" s="44">
        <v>399</v>
      </c>
      <c r="D28" s="141"/>
      <c r="E28" s="44">
        <v>83</v>
      </c>
      <c r="F28" s="12"/>
    </row>
    <row r="29" spans="2:6" ht="15" hidden="1">
      <c r="B29" s="2" t="s">
        <v>254</v>
      </c>
      <c r="C29" s="44"/>
      <c r="D29" s="141"/>
      <c r="E29" s="44"/>
      <c r="F29" s="12"/>
    </row>
    <row r="30" spans="2:5" ht="15" hidden="1">
      <c r="B30" s="2" t="s">
        <v>1</v>
      </c>
      <c r="C30" s="44">
        <v>-1</v>
      </c>
      <c r="D30" s="141"/>
      <c r="E30" s="44"/>
    </row>
    <row r="31" spans="2:5" ht="18.75" customHeight="1">
      <c r="B31" s="21" t="s">
        <v>131</v>
      </c>
      <c r="C31" s="74">
        <f>SUM(C20:C30)</f>
        <v>1063</v>
      </c>
      <c r="D31" s="144"/>
      <c r="E31" s="74">
        <f>SUM(E20:E30)</f>
        <v>-7687</v>
      </c>
    </row>
    <row r="32" spans="2:5" ht="15">
      <c r="B32" s="1" t="s">
        <v>132</v>
      </c>
      <c r="C32" s="44"/>
      <c r="D32" s="137"/>
      <c r="E32" s="42"/>
    </row>
    <row r="33" spans="2:5" ht="15">
      <c r="B33" s="2" t="s">
        <v>255</v>
      </c>
      <c r="C33" s="44">
        <v>3490</v>
      </c>
      <c r="D33" s="141"/>
      <c r="E33" s="44">
        <v>29850</v>
      </c>
    </row>
    <row r="34" spans="2:5" ht="15">
      <c r="B34" s="2" t="s">
        <v>224</v>
      </c>
      <c r="C34" s="44">
        <v>-3212</v>
      </c>
      <c r="D34" s="141"/>
      <c r="E34" s="44">
        <v>-19315</v>
      </c>
    </row>
    <row r="35" spans="2:5" ht="15" hidden="1">
      <c r="B35" s="2" t="s">
        <v>162</v>
      </c>
      <c r="C35" s="44"/>
      <c r="D35" s="141"/>
      <c r="E35" s="44"/>
    </row>
    <row r="36" spans="2:5" ht="19.5" customHeight="1" hidden="1">
      <c r="B36" s="2" t="s">
        <v>228</v>
      </c>
      <c r="C36" s="44"/>
      <c r="D36" s="141"/>
      <c r="E36" s="44"/>
    </row>
    <row r="37" spans="2:5" ht="15">
      <c r="B37" s="2" t="s">
        <v>175</v>
      </c>
      <c r="C37" s="44">
        <v>-518</v>
      </c>
      <c r="D37" s="141"/>
      <c r="E37" s="44">
        <v>-441</v>
      </c>
    </row>
    <row r="38" spans="2:5" ht="15" hidden="1">
      <c r="B38" s="2" t="s">
        <v>187</v>
      </c>
      <c r="C38" s="44"/>
      <c r="D38" s="141"/>
      <c r="E38" s="44"/>
    </row>
    <row r="39" spans="2:5" ht="15" hidden="1">
      <c r="B39" s="2" t="s">
        <v>218</v>
      </c>
      <c r="C39" s="44"/>
      <c r="D39" s="141"/>
      <c r="E39" s="44"/>
    </row>
    <row r="40" spans="2:5" ht="15">
      <c r="B40" s="2" t="s">
        <v>176</v>
      </c>
      <c r="C40" s="44">
        <v>-53</v>
      </c>
      <c r="D40" s="141"/>
      <c r="E40" s="44">
        <v>-60</v>
      </c>
    </row>
    <row r="41" spans="2:5" ht="15" hidden="1">
      <c r="B41" s="2" t="s">
        <v>163</v>
      </c>
      <c r="C41" s="44"/>
      <c r="D41" s="141"/>
      <c r="E41" s="44"/>
    </row>
    <row r="42" spans="2:5" ht="15" hidden="1">
      <c r="B42" s="2" t="s">
        <v>177</v>
      </c>
      <c r="C42" s="44"/>
      <c r="D42" s="141"/>
      <c r="E42" s="44"/>
    </row>
    <row r="43" spans="2:5" s="11" customFormat="1" ht="17.25" customHeight="1">
      <c r="B43" s="21" t="s">
        <v>133</v>
      </c>
      <c r="C43" s="45">
        <f>SUM(C33:C42)</f>
        <v>-293</v>
      </c>
      <c r="D43" s="142"/>
      <c r="E43" s="45">
        <f>SUM(E33:E42)</f>
        <v>10034</v>
      </c>
    </row>
    <row r="44" spans="2:5" ht="28.5">
      <c r="B44" s="1" t="s">
        <v>134</v>
      </c>
      <c r="C44" s="42">
        <f>C18+C31+C43</f>
        <v>-752</v>
      </c>
      <c r="D44" s="145"/>
      <c r="E44" s="42">
        <f>E18+E31+E43</f>
        <v>980</v>
      </c>
    </row>
    <row r="45" spans="2:5" ht="28.5">
      <c r="B45" s="1" t="s">
        <v>135</v>
      </c>
      <c r="C45" s="46">
        <v>1623</v>
      </c>
      <c r="D45" s="146"/>
      <c r="E45" s="46">
        <v>643</v>
      </c>
    </row>
    <row r="46" spans="2:5" ht="15.75" thickBot="1">
      <c r="B46" s="1" t="s">
        <v>136</v>
      </c>
      <c r="C46" s="43">
        <f>SUM(C44:C45)</f>
        <v>871</v>
      </c>
      <c r="D46" s="147"/>
      <c r="E46" s="43">
        <f>SUM(E44:E45)</f>
        <v>1623</v>
      </c>
    </row>
    <row r="47" spans="2:4" s="11" customFormat="1" ht="15.75" thickTop="1">
      <c r="B47" s="22"/>
      <c r="D47" s="148"/>
    </row>
    <row r="48" spans="2:4" s="11" customFormat="1" ht="15">
      <c r="B48" s="23"/>
      <c r="D48" s="148"/>
    </row>
    <row r="49" spans="2:8" s="11" customFormat="1" ht="15">
      <c r="B49" s="5" t="str">
        <f>'a st. of financial position bg'!B88</f>
        <v>Годишният неконсолидиран финансов отчет е одобрен на 26 февруари 2019 година от:</v>
      </c>
      <c r="C49" s="5"/>
      <c r="D49" s="120"/>
      <c r="E49" s="5"/>
      <c r="F49" s="5"/>
      <c r="G49" s="5"/>
      <c r="H49" s="5"/>
    </row>
    <row r="52" spans="2:3" ht="15">
      <c r="B52" s="5" t="s">
        <v>120</v>
      </c>
      <c r="C52" s="15" t="s">
        <v>266</v>
      </c>
    </row>
    <row r="53" spans="2:3" ht="15">
      <c r="B53" s="11" t="s">
        <v>113</v>
      </c>
      <c r="C53" s="105" t="s">
        <v>119</v>
      </c>
    </row>
    <row r="54" spans="2:5" ht="15">
      <c r="B54" s="11" t="s">
        <v>267</v>
      </c>
      <c r="D54" s="127"/>
      <c r="E54" s="3"/>
    </row>
    <row r="55" ht="15">
      <c r="B55" s="11"/>
    </row>
    <row r="56" ht="15">
      <c r="B56" s="11"/>
    </row>
    <row r="57" ht="15">
      <c r="B57" s="5" t="str">
        <f>'a st. of financial position bg'!B97</f>
        <v>Мина Николова - Ангелова</v>
      </c>
    </row>
    <row r="58" spans="2:5" ht="15">
      <c r="B58" s="11" t="s">
        <v>112</v>
      </c>
      <c r="E58" s="11"/>
    </row>
    <row r="59" ht="15">
      <c r="B59" s="11"/>
    </row>
    <row r="63" spans="3:4" ht="15">
      <c r="C63" s="11"/>
      <c r="D63" s="148"/>
    </row>
  </sheetData>
  <sheetProtection/>
  <mergeCells count="1">
    <mergeCell ref="B2:G2"/>
  </mergeCells>
  <printOptions/>
  <pageMargins left="0.984251968503937" right="0.4330708661417323" top="0.984251968503937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19"/>
  <sheetViews>
    <sheetView zoomScalePageLayoutView="0" workbookViewId="0" topLeftCell="A1">
      <selection activeCell="K33" sqref="K33"/>
    </sheetView>
  </sheetViews>
  <sheetFormatPr defaultColWidth="9.140625" defaultRowHeight="16.5" customHeight="1"/>
  <cols>
    <col min="1" max="1" width="1.28515625" style="75" customWidth="1"/>
    <col min="2" max="2" width="35.421875" style="88" customWidth="1"/>
    <col min="3" max="3" width="13.00390625" style="75" customWidth="1"/>
    <col min="4" max="4" width="13.57421875" style="104" hidden="1" customWidth="1"/>
    <col min="5" max="9" width="12.28125" style="75" customWidth="1"/>
    <col min="10" max="10" width="11.57421875" style="75" customWidth="1"/>
    <col min="11" max="11" width="10.140625" style="75" bestFit="1" customWidth="1"/>
    <col min="12" max="16384" width="9.140625" style="75" customWidth="1"/>
  </cols>
  <sheetData>
    <row r="1" spans="2:5" s="161" customFormat="1" ht="22.5" customHeight="1">
      <c r="B1" s="164" t="str">
        <f>' a st. of cash flows bg'!B1</f>
        <v>Доверие – Обединен холдинг АД </v>
      </c>
      <c r="C1" s="165"/>
      <c r="D1" s="166"/>
      <c r="E1" s="165"/>
    </row>
    <row r="2" spans="2:9" ht="21" customHeight="1">
      <c r="B2" s="191" t="s">
        <v>295</v>
      </c>
      <c r="C2" s="191"/>
      <c r="D2" s="191"/>
      <c r="E2" s="191"/>
      <c r="F2" s="191"/>
      <c r="G2" s="191"/>
      <c r="H2" s="154"/>
      <c r="I2" s="155"/>
    </row>
    <row r="3" ht="15.75">
      <c r="B3" s="123" t="s">
        <v>296</v>
      </c>
    </row>
    <row r="4" spans="2:5" ht="16.5" customHeight="1">
      <c r="B4" s="106"/>
      <c r="D4" s="130"/>
      <c r="E4" s="78"/>
    </row>
    <row r="6" ht="16.5" customHeight="1">
      <c r="H6" s="75" t="s">
        <v>95</v>
      </c>
    </row>
    <row r="7" spans="2:9" ht="47.25" customHeight="1">
      <c r="B7" s="79"/>
      <c r="C7" s="109" t="s">
        <v>289</v>
      </c>
      <c r="D7" s="151" t="s">
        <v>97</v>
      </c>
      <c r="E7" s="109" t="s">
        <v>178</v>
      </c>
      <c r="F7" s="109" t="s">
        <v>98</v>
      </c>
      <c r="G7" s="109" t="s">
        <v>2</v>
      </c>
      <c r="H7" s="109" t="s">
        <v>290</v>
      </c>
      <c r="I7" s="109" t="s">
        <v>179</v>
      </c>
    </row>
    <row r="8" spans="2:9" ht="15.75" customHeight="1" hidden="1" thickBot="1">
      <c r="B8" s="79" t="s">
        <v>180</v>
      </c>
      <c r="C8" s="80">
        <v>13150</v>
      </c>
      <c r="D8" s="131"/>
      <c r="E8" s="80"/>
      <c r="F8" s="80">
        <v>598</v>
      </c>
      <c r="G8" s="80">
        <v>9680</v>
      </c>
      <c r="H8" s="80">
        <v>168</v>
      </c>
      <c r="I8" s="80">
        <f>SUM(C8:H8)</f>
        <v>23596</v>
      </c>
    </row>
    <row r="9" spans="2:9" ht="15.75" customHeight="1" hidden="1" thickTop="1">
      <c r="B9" s="79"/>
      <c r="C9" s="81"/>
      <c r="D9" s="132"/>
      <c r="E9" s="81"/>
      <c r="F9" s="81"/>
      <c r="G9" s="81"/>
      <c r="H9" s="81"/>
      <c r="I9" s="81"/>
    </row>
    <row r="10" spans="2:9" ht="15" customHeight="1" hidden="1">
      <c r="B10" s="61" t="s">
        <v>8</v>
      </c>
      <c r="C10" s="82">
        <v>856</v>
      </c>
      <c r="D10" s="132"/>
      <c r="E10" s="82">
        <v>9419</v>
      </c>
      <c r="F10" s="81"/>
      <c r="G10" s="81"/>
      <c r="H10" s="81"/>
      <c r="I10" s="83">
        <f>SUM(C10:H10)</f>
        <v>10275</v>
      </c>
    </row>
    <row r="11" spans="2:9" ht="30" customHeight="1" hidden="1">
      <c r="B11" s="61" t="s">
        <v>181</v>
      </c>
      <c r="C11" s="81"/>
      <c r="D11" s="132"/>
      <c r="E11" s="81"/>
      <c r="F11" s="81"/>
      <c r="G11" s="82"/>
      <c r="H11" s="82">
        <v>1556</v>
      </c>
      <c r="I11" s="83">
        <f>SUM(C11:H11)</f>
        <v>1556</v>
      </c>
    </row>
    <row r="12" spans="2:9" ht="15" customHeight="1" hidden="1">
      <c r="B12" s="61" t="s">
        <v>182</v>
      </c>
      <c r="C12" s="81"/>
      <c r="D12" s="132"/>
      <c r="E12" s="81"/>
      <c r="F12" s="81"/>
      <c r="G12" s="82">
        <v>172</v>
      </c>
      <c r="H12" s="82">
        <v>-172</v>
      </c>
      <c r="I12" s="83">
        <f>SUM(C12:H12)</f>
        <v>0</v>
      </c>
    </row>
    <row r="13" spans="2:9" ht="15" customHeight="1" hidden="1">
      <c r="B13" s="61" t="s">
        <v>138</v>
      </c>
      <c r="C13" s="81"/>
      <c r="D13" s="132"/>
      <c r="E13" s="81"/>
      <c r="F13" s="82">
        <v>-4</v>
      </c>
      <c r="G13" s="82"/>
      <c r="H13" s="84"/>
      <c r="I13" s="83">
        <f>SUM(C13:H13)</f>
        <v>-4</v>
      </c>
    </row>
    <row r="14" spans="2:9" ht="30" customHeight="1" hidden="1">
      <c r="B14" s="61" t="s">
        <v>5</v>
      </c>
      <c r="C14" s="81"/>
      <c r="D14" s="132"/>
      <c r="E14" s="85"/>
      <c r="F14" s="82"/>
      <c r="G14" s="82">
        <v>6</v>
      </c>
      <c r="H14" s="82"/>
      <c r="I14" s="83">
        <f>SUM(C14:H14)</f>
        <v>6</v>
      </c>
    </row>
    <row r="15" spans="2:11" ht="15.75" customHeight="1" hidden="1" thickBot="1">
      <c r="B15" s="79" t="s">
        <v>184</v>
      </c>
      <c r="C15" s="80">
        <f>SUM(C8:C14)</f>
        <v>14006</v>
      </c>
      <c r="D15" s="131" t="e">
        <f>D8+#REF!+#REF!+#REF!+#REF!</f>
        <v>#REF!</v>
      </c>
      <c r="E15" s="80">
        <f>SUM(E8:E14)</f>
        <v>9419</v>
      </c>
      <c r="F15" s="80">
        <f>SUM(F8:F14)</f>
        <v>594</v>
      </c>
      <c r="G15" s="80">
        <f>SUM(G8:G14)</f>
        <v>9858</v>
      </c>
      <c r="H15" s="80">
        <f>SUM(H8:H14)</f>
        <v>1552</v>
      </c>
      <c r="I15" s="80">
        <f>SUM(I8:I14)</f>
        <v>35429</v>
      </c>
      <c r="K15" s="76"/>
    </row>
    <row r="16" spans="2:9" ht="15.75" customHeight="1" hidden="1" thickTop="1">
      <c r="B16" s="79"/>
      <c r="C16" s="81"/>
      <c r="D16" s="132"/>
      <c r="E16" s="81"/>
      <c r="F16" s="81"/>
      <c r="G16" s="81"/>
      <c r="H16" s="81"/>
      <c r="I16" s="81"/>
    </row>
    <row r="17" spans="2:9" ht="15.75" customHeight="1" hidden="1" thickBot="1">
      <c r="B17" s="79" t="s">
        <v>180</v>
      </c>
      <c r="C17" s="80">
        <v>13150</v>
      </c>
      <c r="D17" s="131"/>
      <c r="E17" s="80"/>
      <c r="F17" s="80">
        <v>598</v>
      </c>
      <c r="G17" s="80">
        <v>9680</v>
      </c>
      <c r="H17" s="80">
        <v>168</v>
      </c>
      <c r="I17" s="80">
        <f>SUM(C17:H17)</f>
        <v>23596</v>
      </c>
    </row>
    <row r="18" spans="2:9" ht="15.75" customHeight="1" hidden="1" thickTop="1">
      <c r="B18" s="79"/>
      <c r="C18" s="81"/>
      <c r="D18" s="132"/>
      <c r="E18" s="81"/>
      <c r="F18" s="81"/>
      <c r="G18" s="81"/>
      <c r="H18" s="81"/>
      <c r="I18" s="81"/>
    </row>
    <row r="19" spans="2:9" ht="15" customHeight="1" hidden="1">
      <c r="B19" s="61" t="s">
        <v>8</v>
      </c>
      <c r="C19" s="82">
        <v>856</v>
      </c>
      <c r="D19" s="132"/>
      <c r="E19" s="82">
        <v>9419</v>
      </c>
      <c r="F19" s="81"/>
      <c r="G19" s="81"/>
      <c r="H19" s="81"/>
      <c r="I19" s="83">
        <f>SUM(C19:H19)</f>
        <v>10275</v>
      </c>
    </row>
    <row r="20" spans="2:9" ht="30" customHeight="1" hidden="1">
      <c r="B20" s="61" t="s">
        <v>181</v>
      </c>
      <c r="C20" s="81"/>
      <c r="D20" s="132"/>
      <c r="E20" s="81"/>
      <c r="F20" s="81"/>
      <c r="G20" s="82"/>
      <c r="H20" s="82">
        <v>5349</v>
      </c>
      <c r="I20" s="83">
        <f>SUM(C20:H20)</f>
        <v>5349</v>
      </c>
    </row>
    <row r="21" spans="2:9" ht="15" customHeight="1" hidden="1">
      <c r="B21" s="61" t="s">
        <v>182</v>
      </c>
      <c r="C21" s="81"/>
      <c r="D21" s="132"/>
      <c r="E21" s="81"/>
      <c r="F21" s="81"/>
      <c r="G21" s="82">
        <v>172</v>
      </c>
      <c r="H21" s="82">
        <v>-172</v>
      </c>
      <c r="I21" s="83">
        <f>SUM(C21:H21)</f>
        <v>0</v>
      </c>
    </row>
    <row r="22" spans="2:9" ht="15" customHeight="1" hidden="1">
      <c r="B22" s="61" t="s">
        <v>138</v>
      </c>
      <c r="C22" s="81"/>
      <c r="D22" s="132"/>
      <c r="E22" s="81"/>
      <c r="F22" s="82">
        <v>-5</v>
      </c>
      <c r="G22" s="82">
        <v>5</v>
      </c>
      <c r="H22" s="84"/>
      <c r="I22" s="83">
        <f>SUM(C22:H22)</f>
        <v>0</v>
      </c>
    </row>
    <row r="23" spans="2:9" ht="30" customHeight="1" hidden="1">
      <c r="B23" s="61" t="s">
        <v>5</v>
      </c>
      <c r="C23" s="81"/>
      <c r="D23" s="132"/>
      <c r="E23" s="85"/>
      <c r="F23" s="82"/>
      <c r="G23" s="82">
        <v>1</v>
      </c>
      <c r="H23" s="82"/>
      <c r="I23" s="83">
        <f>SUM(C23:H23)</f>
        <v>1</v>
      </c>
    </row>
    <row r="24" spans="2:9" ht="15.75" customHeight="1" hidden="1" thickBot="1">
      <c r="B24" s="79" t="s">
        <v>183</v>
      </c>
      <c r="C24" s="80">
        <f>SUM(C17:C23)</f>
        <v>14006</v>
      </c>
      <c r="D24" s="131" t="e">
        <f>D17+#REF!+#REF!+#REF!+#REF!</f>
        <v>#REF!</v>
      </c>
      <c r="E24" s="80">
        <f>SUM(E17:E23)</f>
        <v>9419</v>
      </c>
      <c r="F24" s="80">
        <f>SUM(F17:F23)</f>
        <v>593</v>
      </c>
      <c r="G24" s="80">
        <f>SUM(G17:G23)</f>
        <v>9858</v>
      </c>
      <c r="H24" s="80">
        <f>SUM(H17:H23)</f>
        <v>5345</v>
      </c>
      <c r="I24" s="80">
        <f>SUM(I17:I23)</f>
        <v>39221</v>
      </c>
    </row>
    <row r="25" spans="2:9" ht="15.75" customHeight="1" hidden="1" thickTop="1">
      <c r="B25" s="79"/>
      <c r="C25" s="81"/>
      <c r="D25" s="132"/>
      <c r="E25" s="81"/>
      <c r="F25" s="81"/>
      <c r="G25" s="81"/>
      <c r="H25" s="81"/>
      <c r="I25" s="81"/>
    </row>
    <row r="26" spans="2:9" ht="15" customHeight="1" hidden="1">
      <c r="B26" s="79" t="s">
        <v>185</v>
      </c>
      <c r="C26" s="81">
        <v>14006</v>
      </c>
      <c r="D26" s="132"/>
      <c r="E26" s="81">
        <v>9419</v>
      </c>
      <c r="F26" s="81">
        <v>594</v>
      </c>
      <c r="G26" s="81">
        <v>9858</v>
      </c>
      <c r="H26" s="81">
        <v>1552</v>
      </c>
      <c r="I26" s="81">
        <f>SUM(C26:H26)</f>
        <v>35429</v>
      </c>
    </row>
    <row r="27" spans="2:9" ht="30" customHeight="1" hidden="1">
      <c r="B27" s="61" t="s">
        <v>181</v>
      </c>
      <c r="C27" s="81"/>
      <c r="D27" s="132"/>
      <c r="E27" s="81"/>
      <c r="F27" s="81"/>
      <c r="G27" s="81"/>
      <c r="H27" s="82">
        <v>464</v>
      </c>
      <c r="I27" s="81">
        <f>SUM(C27:H27)</f>
        <v>464</v>
      </c>
    </row>
    <row r="28" spans="2:9" ht="15" customHeight="1" hidden="1">
      <c r="B28" s="61" t="s">
        <v>182</v>
      </c>
      <c r="C28" s="81"/>
      <c r="D28" s="132"/>
      <c r="E28" s="81"/>
      <c r="F28" s="81"/>
      <c r="G28" s="81">
        <v>1551</v>
      </c>
      <c r="H28" s="82">
        <v>-1552</v>
      </c>
      <c r="I28" s="81">
        <f>SUM(C28:H28)</f>
        <v>-1</v>
      </c>
    </row>
    <row r="29" spans="2:11" ht="15.75" customHeight="1" hidden="1" thickBot="1">
      <c r="B29" s="107" t="s">
        <v>222</v>
      </c>
      <c r="C29" s="86">
        <f aca="true" t="shared" si="0" ref="C29:I29">SUM(C26:C28)</f>
        <v>14006</v>
      </c>
      <c r="D29" s="133">
        <f t="shared" si="0"/>
        <v>0</v>
      </c>
      <c r="E29" s="86">
        <f t="shared" si="0"/>
        <v>9419</v>
      </c>
      <c r="F29" s="86">
        <f t="shared" si="0"/>
        <v>594</v>
      </c>
      <c r="G29" s="86">
        <f t="shared" si="0"/>
        <v>11409</v>
      </c>
      <c r="H29" s="86">
        <f t="shared" si="0"/>
        <v>464</v>
      </c>
      <c r="I29" s="86">
        <f t="shared" si="0"/>
        <v>35892</v>
      </c>
      <c r="K29" s="76"/>
    </row>
    <row r="30" spans="2:11" ht="15.75" customHeight="1" hidden="1" thickTop="1">
      <c r="B30" s="107"/>
      <c r="C30" s="87"/>
      <c r="D30" s="134"/>
      <c r="E30" s="87"/>
      <c r="F30" s="87"/>
      <c r="G30" s="87"/>
      <c r="H30" s="87"/>
      <c r="I30" s="87"/>
      <c r="K30" s="76"/>
    </row>
    <row r="31" spans="2:9" ht="15" customHeight="1" hidden="1">
      <c r="B31" s="79" t="s">
        <v>185</v>
      </c>
      <c r="C31" s="81">
        <v>14006</v>
      </c>
      <c r="D31" s="132"/>
      <c r="E31" s="81">
        <v>9419</v>
      </c>
      <c r="F31" s="81">
        <v>594</v>
      </c>
      <c r="G31" s="81">
        <v>9858</v>
      </c>
      <c r="H31" s="81">
        <v>1552</v>
      </c>
      <c r="I31" s="81">
        <f>SUM(C31:H31)</f>
        <v>35429</v>
      </c>
    </row>
    <row r="32" spans="2:11" ht="30" customHeight="1" hidden="1">
      <c r="B32" s="61" t="s">
        <v>181</v>
      </c>
      <c r="C32" s="87"/>
      <c r="D32" s="134"/>
      <c r="E32" s="87"/>
      <c r="F32" s="87"/>
      <c r="G32" s="87"/>
      <c r="H32" s="83">
        <v>174</v>
      </c>
      <c r="I32" s="87">
        <f>SUM(C32:H32)</f>
        <v>174</v>
      </c>
      <c r="K32" s="76"/>
    </row>
    <row r="33" spans="2:11" ht="15" customHeight="1" hidden="1">
      <c r="B33" s="61" t="s">
        <v>182</v>
      </c>
      <c r="C33" s="87"/>
      <c r="D33" s="134"/>
      <c r="E33" s="87"/>
      <c r="F33" s="87"/>
      <c r="G33" s="83">
        <v>1551</v>
      </c>
      <c r="H33" s="83">
        <v>-1552</v>
      </c>
      <c r="I33" s="87">
        <f>SUM(C33:H33)</f>
        <v>-1</v>
      </c>
      <c r="K33" s="76"/>
    </row>
    <row r="34" spans="2:11" ht="15" customHeight="1" hidden="1">
      <c r="B34" s="61" t="s">
        <v>138</v>
      </c>
      <c r="C34" s="87"/>
      <c r="D34" s="134"/>
      <c r="E34" s="87"/>
      <c r="F34" s="83">
        <v>268</v>
      </c>
      <c r="G34" s="87"/>
      <c r="H34" s="87"/>
      <c r="I34" s="87">
        <f>SUM(C34:H34)</f>
        <v>268</v>
      </c>
      <c r="K34" s="76"/>
    </row>
    <row r="35" spans="2:11" ht="30" customHeight="1" hidden="1">
      <c r="B35" s="61" t="s">
        <v>5</v>
      </c>
      <c r="C35" s="87"/>
      <c r="D35" s="134"/>
      <c r="E35" s="87"/>
      <c r="F35" s="87"/>
      <c r="G35" s="83">
        <v>3</v>
      </c>
      <c r="H35" s="87"/>
      <c r="I35" s="87">
        <f>SUM(C35:H35)</f>
        <v>3</v>
      </c>
      <c r="K35" s="76"/>
    </row>
    <row r="36" spans="2:11" ht="15.75" customHeight="1" hidden="1" thickBot="1">
      <c r="B36" s="107" t="s">
        <v>216</v>
      </c>
      <c r="C36" s="86">
        <f>SUM(C31:C35)</f>
        <v>14006</v>
      </c>
      <c r="D36" s="135"/>
      <c r="E36" s="86">
        <f>SUM(E31:E35)</f>
        <v>9419</v>
      </c>
      <c r="F36" s="86">
        <f>SUM(F31:F35)</f>
        <v>862</v>
      </c>
      <c r="G36" s="86">
        <f>SUM(G31:G35)</f>
        <v>11412</v>
      </c>
      <c r="H36" s="86">
        <f>SUM(H31:H35)</f>
        <v>174</v>
      </c>
      <c r="I36" s="86">
        <f>SUM(I31:I35)</f>
        <v>35873</v>
      </c>
      <c r="K36" s="76"/>
    </row>
    <row r="37" spans="2:11" ht="15.75" customHeight="1" hidden="1" thickTop="1">
      <c r="B37" s="107"/>
      <c r="C37" s="87"/>
      <c r="D37" s="134"/>
      <c r="E37" s="87"/>
      <c r="F37" s="87"/>
      <c r="G37" s="87"/>
      <c r="H37" s="87"/>
      <c r="I37" s="87"/>
      <c r="K37" s="76"/>
    </row>
    <row r="38" spans="2:11" ht="30" customHeight="1" hidden="1">
      <c r="B38" s="61" t="s">
        <v>181</v>
      </c>
      <c r="C38" s="87"/>
      <c r="D38" s="134"/>
      <c r="E38" s="87"/>
      <c r="F38" s="87"/>
      <c r="G38" s="87"/>
      <c r="H38" s="87">
        <v>-117</v>
      </c>
      <c r="I38" s="87">
        <f>SUM(C38:H38)</f>
        <v>-117</v>
      </c>
      <c r="K38" s="76"/>
    </row>
    <row r="39" spans="2:11" ht="15.75" customHeight="1" hidden="1" thickBot="1">
      <c r="B39" s="107" t="s">
        <v>231</v>
      </c>
      <c r="C39" s="86">
        <f>SUM(C36:C38)</f>
        <v>14006</v>
      </c>
      <c r="D39" s="135"/>
      <c r="E39" s="86">
        <f>SUM(E36:E38)</f>
        <v>9419</v>
      </c>
      <c r="F39" s="86">
        <f>SUM(F36:F38)</f>
        <v>862</v>
      </c>
      <c r="G39" s="86">
        <f>SUM(G36:G38)</f>
        <v>11412</v>
      </c>
      <c r="H39" s="86">
        <f>SUM(H36:H38)</f>
        <v>57</v>
      </c>
      <c r="I39" s="86">
        <f>SUM(I36:I38)</f>
        <v>35756</v>
      </c>
      <c r="K39" s="76"/>
    </row>
    <row r="40" spans="2:11" ht="15.75" customHeight="1" hidden="1" thickTop="1">
      <c r="B40" s="107"/>
      <c r="C40" s="87"/>
      <c r="D40" s="134"/>
      <c r="E40" s="87"/>
      <c r="F40" s="87"/>
      <c r="G40" s="87"/>
      <c r="H40" s="87"/>
      <c r="I40" s="87"/>
      <c r="K40" s="76"/>
    </row>
    <row r="41" spans="2:11" ht="15" customHeight="1" hidden="1">
      <c r="B41" s="107"/>
      <c r="C41" s="87"/>
      <c r="D41" s="134"/>
      <c r="E41" s="87"/>
      <c r="F41" s="87"/>
      <c r="G41" s="87"/>
      <c r="H41" s="87"/>
      <c r="I41" s="87"/>
      <c r="K41" s="76"/>
    </row>
    <row r="42" spans="2:11" ht="30" customHeight="1" hidden="1">
      <c r="B42" s="61" t="s">
        <v>181</v>
      </c>
      <c r="C42" s="87"/>
      <c r="D42" s="134"/>
      <c r="E42" s="87"/>
      <c r="F42" s="83"/>
      <c r="G42" s="83"/>
      <c r="H42" s="83">
        <v>463</v>
      </c>
      <c r="I42" s="87">
        <f>SUM(C42:H42)</f>
        <v>463</v>
      </c>
      <c r="K42" s="76"/>
    </row>
    <row r="43" spans="2:11" ht="15" customHeight="1" hidden="1">
      <c r="B43" s="61" t="s">
        <v>182</v>
      </c>
      <c r="C43" s="87"/>
      <c r="D43" s="134"/>
      <c r="E43" s="87"/>
      <c r="F43" s="83"/>
      <c r="G43" s="83">
        <v>176</v>
      </c>
      <c r="H43" s="83">
        <v>-174</v>
      </c>
      <c r="I43" s="87">
        <f>SUM(C43:H43)</f>
        <v>2</v>
      </c>
      <c r="K43" s="76"/>
    </row>
    <row r="44" spans="2:11" ht="15" customHeight="1" hidden="1">
      <c r="B44" s="61" t="s">
        <v>225</v>
      </c>
      <c r="C44" s="87"/>
      <c r="D44" s="134"/>
      <c r="E44" s="87"/>
      <c r="F44" s="83">
        <v>2</v>
      </c>
      <c r="G44" s="83"/>
      <c r="H44" s="83">
        <v>52</v>
      </c>
      <c r="I44" s="87">
        <f>SUM(C44:H44)</f>
        <v>54</v>
      </c>
      <c r="K44" s="76"/>
    </row>
    <row r="45" spans="2:11" ht="15" customHeight="1" hidden="1">
      <c r="B45" s="61" t="s">
        <v>138</v>
      </c>
      <c r="C45" s="87"/>
      <c r="D45" s="134"/>
      <c r="E45" s="87"/>
      <c r="F45" s="83">
        <v>13</v>
      </c>
      <c r="G45" s="83"/>
      <c r="H45" s="83"/>
      <c r="I45" s="87">
        <f>SUM(C45:H45)</f>
        <v>13</v>
      </c>
      <c r="K45" s="76"/>
    </row>
    <row r="46" spans="2:11" ht="15.75" customHeight="1" hidden="1" thickBot="1">
      <c r="B46" s="107" t="s">
        <v>226</v>
      </c>
      <c r="C46" s="86">
        <f>SUM(C39:C45)</f>
        <v>14006</v>
      </c>
      <c r="D46" s="135"/>
      <c r="E46" s="86">
        <f>SUM(E39:E45)</f>
        <v>9419</v>
      </c>
      <c r="F46" s="86">
        <f>SUM(F39:F45)</f>
        <v>877</v>
      </c>
      <c r="G46" s="86">
        <f>SUM(G39:G45)</f>
        <v>11588</v>
      </c>
      <c r="H46" s="86">
        <f>SUM(H39:H45)</f>
        <v>398</v>
      </c>
      <c r="I46" s="86">
        <f>SUM(I39:I45)</f>
        <v>36288</v>
      </c>
      <c r="K46" s="76"/>
    </row>
    <row r="47" spans="2:11" ht="15.75" customHeight="1" hidden="1" thickTop="1">
      <c r="B47" s="107"/>
      <c r="C47" s="87"/>
      <c r="D47" s="134"/>
      <c r="E47" s="87"/>
      <c r="F47" s="87"/>
      <c r="G47" s="87"/>
      <c r="H47" s="87"/>
      <c r="I47" s="87"/>
      <c r="K47" s="76"/>
    </row>
    <row r="48" spans="2:11" ht="15" customHeight="1" hidden="1">
      <c r="B48" s="61" t="s">
        <v>182</v>
      </c>
      <c r="C48" s="87"/>
      <c r="D48" s="134"/>
      <c r="E48" s="87"/>
      <c r="F48" s="87"/>
      <c r="G48" s="83"/>
      <c r="H48" s="83"/>
      <c r="I48" s="87">
        <f>SUM(C48:H48)</f>
        <v>0</v>
      </c>
      <c r="K48" s="76"/>
    </row>
    <row r="49" spans="2:11" ht="30" customHeight="1" hidden="1">
      <c r="B49" s="61" t="s">
        <v>181</v>
      </c>
      <c r="C49" s="87"/>
      <c r="D49" s="134"/>
      <c r="E49" s="87"/>
      <c r="F49" s="83"/>
      <c r="G49" s="83"/>
      <c r="H49" s="83"/>
      <c r="I49" s="87">
        <f>SUM(C49:H49)</f>
        <v>0</v>
      </c>
      <c r="K49" s="76"/>
    </row>
    <row r="50" spans="2:11" ht="15.75" customHeight="1" hidden="1" thickBot="1">
      <c r="B50" s="107" t="s">
        <v>240</v>
      </c>
      <c r="C50" s="86">
        <f>SUM(C46:C49)</f>
        <v>14006</v>
      </c>
      <c r="D50" s="135"/>
      <c r="E50" s="86">
        <f>SUM(E46:E49)</f>
        <v>9419</v>
      </c>
      <c r="F50" s="86">
        <f>SUM(F46:F49)</f>
        <v>877</v>
      </c>
      <c r="G50" s="86">
        <f>SUM(G46:G49)</f>
        <v>11588</v>
      </c>
      <c r="H50" s="86">
        <f>SUM(H46:H49)</f>
        <v>398</v>
      </c>
      <c r="I50" s="86">
        <f>SUM(I46:I49)</f>
        <v>36288</v>
      </c>
      <c r="K50" s="76"/>
    </row>
    <row r="51" spans="2:11" ht="15.75" customHeight="1" hidden="1" thickTop="1">
      <c r="B51" s="107"/>
      <c r="C51" s="87"/>
      <c r="D51" s="134"/>
      <c r="E51" s="87"/>
      <c r="F51" s="87"/>
      <c r="G51" s="87"/>
      <c r="H51" s="87"/>
      <c r="I51" s="87"/>
      <c r="K51" s="76"/>
    </row>
    <row r="52" spans="2:11" ht="30" customHeight="1" hidden="1">
      <c r="B52" s="88" t="s">
        <v>234</v>
      </c>
      <c r="C52" s="89"/>
      <c r="D52" s="134"/>
      <c r="E52" s="83"/>
      <c r="F52" s="83"/>
      <c r="G52" s="83"/>
      <c r="H52" s="83">
        <v>286</v>
      </c>
      <c r="I52" s="87">
        <f>SUM(C52:H52)</f>
        <v>286</v>
      </c>
      <c r="K52" s="76"/>
    </row>
    <row r="53" spans="2:11" ht="30" customHeight="1" hidden="1">
      <c r="B53" s="61" t="s">
        <v>181</v>
      </c>
      <c r="C53" s="83"/>
      <c r="D53" s="134"/>
      <c r="E53" s="83"/>
      <c r="F53" s="83">
        <v>-1</v>
      </c>
      <c r="G53" s="83">
        <v>1</v>
      </c>
      <c r="H53" s="83">
        <v>535</v>
      </c>
      <c r="I53" s="87">
        <f>SUM(C53:H53)</f>
        <v>535</v>
      </c>
      <c r="K53" s="76"/>
    </row>
    <row r="54" spans="2:11" ht="15" customHeight="1" hidden="1">
      <c r="B54" s="61" t="s">
        <v>182</v>
      </c>
      <c r="C54" s="83"/>
      <c r="D54" s="134"/>
      <c r="E54" s="83"/>
      <c r="F54" s="83"/>
      <c r="G54" s="83">
        <v>398</v>
      </c>
      <c r="H54" s="83">
        <v>-398</v>
      </c>
      <c r="I54" s="87">
        <f>SUM(C54:H54)</f>
        <v>0</v>
      </c>
      <c r="K54" s="76"/>
    </row>
    <row r="55" spans="2:11" ht="15" customHeight="1" hidden="1">
      <c r="B55" s="61" t="s">
        <v>225</v>
      </c>
      <c r="C55" s="83"/>
      <c r="D55" s="134"/>
      <c r="E55" s="83"/>
      <c r="F55" s="83"/>
      <c r="G55" s="83"/>
      <c r="H55" s="83">
        <v>14</v>
      </c>
      <c r="I55" s="87">
        <f>SUM(C55:H55)</f>
        <v>14</v>
      </c>
      <c r="K55" s="76"/>
    </row>
    <row r="56" spans="2:11" ht="15" customHeight="1" hidden="1">
      <c r="B56" s="61" t="s">
        <v>235</v>
      </c>
      <c r="C56" s="83"/>
      <c r="D56" s="134"/>
      <c r="E56" s="83"/>
      <c r="F56" s="83">
        <v>-3</v>
      </c>
      <c r="G56" s="83">
        <v>3</v>
      </c>
      <c r="H56" s="83"/>
      <c r="I56" s="87">
        <f>SUM(C56:H56)</f>
        <v>0</v>
      </c>
      <c r="K56" s="76"/>
    </row>
    <row r="57" spans="2:11" ht="15.75" customHeight="1" hidden="1" thickBot="1">
      <c r="B57" s="107" t="s">
        <v>236</v>
      </c>
      <c r="C57" s="86">
        <f>SUM(C50:C56)</f>
        <v>14006</v>
      </c>
      <c r="D57" s="135"/>
      <c r="E57" s="86">
        <f>SUM(E50:E56)</f>
        <v>9419</v>
      </c>
      <c r="F57" s="86">
        <f>SUM(F50:F56)</f>
        <v>873</v>
      </c>
      <c r="G57" s="86">
        <f>SUM(G50:G56)</f>
        <v>11990</v>
      </c>
      <c r="H57" s="86">
        <f>SUM(H50:H56)</f>
        <v>835</v>
      </c>
      <c r="I57" s="86">
        <f>SUM(I50:I56)</f>
        <v>37123</v>
      </c>
      <c r="K57" s="76"/>
    </row>
    <row r="58" spans="2:11" ht="15.75" customHeight="1" hidden="1" thickTop="1">
      <c r="B58" s="107"/>
      <c r="C58" s="87"/>
      <c r="D58" s="134"/>
      <c r="E58" s="87"/>
      <c r="F58" s="87"/>
      <c r="G58" s="87"/>
      <c r="H58" s="87"/>
      <c r="I58" s="87"/>
      <c r="K58" s="76"/>
    </row>
    <row r="59" spans="2:11" ht="15" customHeight="1" hidden="1">
      <c r="B59" s="61" t="s">
        <v>182</v>
      </c>
      <c r="C59" s="87"/>
      <c r="D59" s="134"/>
      <c r="E59" s="87"/>
      <c r="F59" s="87"/>
      <c r="G59" s="87">
        <v>835</v>
      </c>
      <c r="H59" s="87">
        <v>-835</v>
      </c>
      <c r="I59" s="87">
        <f>SUM(C59:H59)</f>
        <v>0</v>
      </c>
      <c r="K59" s="76"/>
    </row>
    <row r="60" spans="2:11" ht="30" customHeight="1" hidden="1">
      <c r="B60" s="61" t="s">
        <v>181</v>
      </c>
      <c r="C60" s="87"/>
      <c r="D60" s="134"/>
      <c r="E60" s="87"/>
      <c r="F60" s="87"/>
      <c r="G60" s="87"/>
      <c r="H60" s="87">
        <v>-42</v>
      </c>
      <c r="I60" s="87">
        <f aca="true" t="shared" si="1" ref="I60:I65">SUM(C60:H60)</f>
        <v>-42</v>
      </c>
      <c r="K60" s="76"/>
    </row>
    <row r="61" spans="2:11" ht="15" customHeight="1" hidden="1">
      <c r="B61" s="61" t="s">
        <v>8</v>
      </c>
      <c r="C61" s="83"/>
      <c r="D61" s="134"/>
      <c r="E61" s="83"/>
      <c r="F61" s="83"/>
      <c r="G61" s="83"/>
      <c r="H61" s="83"/>
      <c r="I61" s="87">
        <f t="shared" si="1"/>
        <v>0</v>
      </c>
      <c r="K61" s="76"/>
    </row>
    <row r="62" spans="2:11" ht="15" customHeight="1" hidden="1">
      <c r="B62" s="61" t="s">
        <v>8</v>
      </c>
      <c r="C62" s="83">
        <v>4730</v>
      </c>
      <c r="D62" s="134"/>
      <c r="E62" s="83">
        <v>2270</v>
      </c>
      <c r="F62" s="83"/>
      <c r="H62" s="83"/>
      <c r="I62" s="87">
        <f>SUM(C62:H62)</f>
        <v>7000</v>
      </c>
      <c r="K62" s="76"/>
    </row>
    <row r="63" spans="2:11" ht="15" customHeight="1" hidden="1">
      <c r="B63" s="61" t="s">
        <v>138</v>
      </c>
      <c r="C63" s="83"/>
      <c r="D63" s="134"/>
      <c r="E63" s="83"/>
      <c r="F63" s="83">
        <v>-535</v>
      </c>
      <c r="G63" s="83"/>
      <c r="H63" s="83"/>
      <c r="I63" s="87">
        <f t="shared" si="1"/>
        <v>-535</v>
      </c>
      <c r="K63" s="76"/>
    </row>
    <row r="64" spans="2:11" ht="15" customHeight="1" hidden="1">
      <c r="B64" s="61" t="s">
        <v>225</v>
      </c>
      <c r="C64" s="83"/>
      <c r="D64" s="134"/>
      <c r="E64" s="83"/>
      <c r="F64" s="83">
        <v>33</v>
      </c>
      <c r="G64" s="83">
        <v>3</v>
      </c>
      <c r="H64" s="83">
        <v>-42</v>
      </c>
      <c r="I64" s="87">
        <f t="shared" si="1"/>
        <v>-6</v>
      </c>
      <c r="K64" s="76"/>
    </row>
    <row r="65" spans="2:11" ht="15" customHeight="1" hidden="1">
      <c r="B65" s="61" t="s">
        <v>235</v>
      </c>
      <c r="C65" s="83"/>
      <c r="D65" s="134"/>
      <c r="E65" s="83"/>
      <c r="F65" s="83"/>
      <c r="G65" s="75">
        <v>-1</v>
      </c>
      <c r="H65" s="83"/>
      <c r="I65" s="87">
        <f t="shared" si="1"/>
        <v>-1</v>
      </c>
      <c r="K65" s="76"/>
    </row>
    <row r="66" spans="2:11" ht="15.75" customHeight="1" hidden="1" thickBot="1">
      <c r="B66" s="107" t="s">
        <v>242</v>
      </c>
      <c r="C66" s="86">
        <f>SUM(C57:C65)</f>
        <v>18736</v>
      </c>
      <c r="D66" s="135"/>
      <c r="E66" s="86">
        <f>SUM(E57:E65)</f>
        <v>11689</v>
      </c>
      <c r="F66" s="86">
        <f>SUM(F57:F65)</f>
        <v>371</v>
      </c>
      <c r="G66" s="86">
        <f>SUM(G57:G65)</f>
        <v>12827</v>
      </c>
      <c r="H66" s="86">
        <f>SUM(H57:H65)</f>
        <v>-84</v>
      </c>
      <c r="I66" s="86">
        <f>SUM(I57:I65)</f>
        <v>43539</v>
      </c>
      <c r="K66" s="76"/>
    </row>
    <row r="67" spans="2:11" ht="15.75" customHeight="1" hidden="1" thickTop="1">
      <c r="B67" s="107"/>
      <c r="C67" s="87"/>
      <c r="D67" s="134"/>
      <c r="E67" s="87"/>
      <c r="F67" s="87"/>
      <c r="G67" s="87"/>
      <c r="H67" s="87"/>
      <c r="I67" s="87"/>
      <c r="K67" s="76"/>
    </row>
    <row r="68" spans="2:11" ht="30" customHeight="1" hidden="1">
      <c r="B68" s="61" t="s">
        <v>181</v>
      </c>
      <c r="C68" s="87"/>
      <c r="D68" s="134"/>
      <c r="E68" s="87"/>
      <c r="F68" s="87"/>
      <c r="G68" s="87"/>
      <c r="H68" s="83"/>
      <c r="I68" s="87"/>
      <c r="K68" s="76"/>
    </row>
    <row r="69" spans="2:11" ht="30" customHeight="1" hidden="1">
      <c r="B69" s="61" t="s">
        <v>244</v>
      </c>
      <c r="C69" s="87"/>
      <c r="D69" s="134"/>
      <c r="E69" s="87"/>
      <c r="F69" s="87"/>
      <c r="G69" s="87"/>
      <c r="H69" s="83"/>
      <c r="I69" s="87"/>
      <c r="K69" s="76"/>
    </row>
    <row r="70" spans="2:11" ht="15.75" customHeight="1" hidden="1" thickBot="1">
      <c r="B70" s="107" t="s">
        <v>248</v>
      </c>
      <c r="C70" s="86">
        <f>SUM(C66:C69)</f>
        <v>18736</v>
      </c>
      <c r="D70" s="135"/>
      <c r="E70" s="86">
        <f>SUM(E66:E69)</f>
        <v>11689</v>
      </c>
      <c r="F70" s="86">
        <f>SUM(F66:F69)</f>
        <v>371</v>
      </c>
      <c r="G70" s="86">
        <f>SUM(G66:G69)</f>
        <v>12827</v>
      </c>
      <c r="H70" s="86">
        <f>SUM(H66:H69)</f>
        <v>-84</v>
      </c>
      <c r="I70" s="86">
        <f>SUM(I66:I69)</f>
        <v>43539</v>
      </c>
      <c r="K70" s="76"/>
    </row>
    <row r="71" spans="2:11" ht="15.75" customHeight="1" hidden="1" thickTop="1">
      <c r="B71" s="107"/>
      <c r="C71" s="87"/>
      <c r="D71" s="134"/>
      <c r="E71" s="87"/>
      <c r="F71" s="87"/>
      <c r="G71" s="87"/>
      <c r="H71" s="87"/>
      <c r="I71" s="87"/>
      <c r="K71" s="76"/>
    </row>
    <row r="72" spans="2:11" ht="30" customHeight="1" hidden="1">
      <c r="B72" s="61" t="s">
        <v>181</v>
      </c>
      <c r="C72" s="87"/>
      <c r="D72" s="134"/>
      <c r="E72" s="87"/>
      <c r="F72" s="87"/>
      <c r="G72" s="87"/>
      <c r="H72" s="83">
        <v>159</v>
      </c>
      <c r="I72" s="87">
        <f>SUM(C72:H72)</f>
        <v>159</v>
      </c>
      <c r="K72" s="76"/>
    </row>
    <row r="73" spans="2:11" ht="30" customHeight="1" hidden="1">
      <c r="B73" s="61" t="s">
        <v>244</v>
      </c>
      <c r="K73" s="76"/>
    </row>
    <row r="74" spans="2:11" ht="15.75" customHeight="1" hidden="1" thickBot="1">
      <c r="B74" s="107" t="s">
        <v>245</v>
      </c>
      <c r="C74" s="86">
        <f>SUM(C69:C72)</f>
        <v>18736</v>
      </c>
      <c r="D74" s="135"/>
      <c r="E74" s="86">
        <f>SUM(E69:E72)</f>
        <v>11689</v>
      </c>
      <c r="F74" s="86">
        <f>SUM(F69:F72)</f>
        <v>371</v>
      </c>
      <c r="G74" s="86">
        <f>SUM(G69:G72)</f>
        <v>12827</v>
      </c>
      <c r="H74" s="86">
        <f>SUM(H70:H72)</f>
        <v>75</v>
      </c>
      <c r="I74" s="86">
        <f>SUM(I70:I72)</f>
        <v>43698</v>
      </c>
      <c r="K74" s="76"/>
    </row>
    <row r="75" spans="2:11" ht="15.75" customHeight="1" hidden="1" thickTop="1">
      <c r="B75" s="107"/>
      <c r="C75" s="87"/>
      <c r="D75" s="134"/>
      <c r="E75" s="87"/>
      <c r="F75" s="87"/>
      <c r="G75" s="87"/>
      <c r="H75" s="87"/>
      <c r="I75" s="87"/>
      <c r="K75" s="76"/>
    </row>
    <row r="76" spans="2:11" ht="30" customHeight="1" hidden="1">
      <c r="B76" s="61" t="s">
        <v>181</v>
      </c>
      <c r="C76" s="87"/>
      <c r="D76" s="134"/>
      <c r="E76" s="87"/>
      <c r="F76" s="87"/>
      <c r="G76" s="87"/>
      <c r="H76" s="87"/>
      <c r="I76" s="87">
        <f>SUM(C76:H76)</f>
        <v>0</v>
      </c>
      <c r="K76" s="76"/>
    </row>
    <row r="77" spans="2:11" ht="15.75" customHeight="1" hidden="1" thickBot="1">
      <c r="B77" s="107" t="s">
        <v>252</v>
      </c>
      <c r="C77" s="86">
        <f>SUM(C74:C76)</f>
        <v>18736</v>
      </c>
      <c r="D77" s="135"/>
      <c r="E77" s="86">
        <f>SUM(E74:E76)</f>
        <v>11689</v>
      </c>
      <c r="F77" s="86">
        <f>SUM(F74:F76)</f>
        <v>371</v>
      </c>
      <c r="G77" s="86">
        <f>SUM(G74:G76)</f>
        <v>12827</v>
      </c>
      <c r="H77" s="86">
        <f>SUM(H74:H76)</f>
        <v>75</v>
      </c>
      <c r="I77" s="86">
        <f>SUM(I74:I76)</f>
        <v>43698</v>
      </c>
      <c r="K77" s="76"/>
    </row>
    <row r="78" spans="2:11" ht="15.75" customHeight="1" hidden="1" thickTop="1">
      <c r="B78" s="107"/>
      <c r="C78" s="87"/>
      <c r="D78" s="134"/>
      <c r="E78" s="87"/>
      <c r="F78" s="87"/>
      <c r="G78" s="87"/>
      <c r="H78" s="87"/>
      <c r="I78" s="87"/>
      <c r="K78" s="76"/>
    </row>
    <row r="79" spans="2:11" ht="15" customHeight="1" hidden="1">
      <c r="B79" s="61" t="s">
        <v>182</v>
      </c>
      <c r="C79" s="87"/>
      <c r="D79" s="134"/>
      <c r="E79" s="87"/>
      <c r="F79" s="87"/>
      <c r="G79" s="83">
        <v>75</v>
      </c>
      <c r="H79" s="87">
        <v>-75</v>
      </c>
      <c r="I79" s="87">
        <f>SUM(C79:H79)</f>
        <v>0</v>
      </c>
      <c r="K79" s="76"/>
    </row>
    <row r="80" spans="2:11" ht="30" customHeight="1" hidden="1">
      <c r="B80" s="61" t="s">
        <v>181</v>
      </c>
      <c r="C80" s="87"/>
      <c r="D80" s="134"/>
      <c r="E80" s="87"/>
      <c r="F80" s="87"/>
      <c r="G80" s="87"/>
      <c r="H80" s="83">
        <v>-1197</v>
      </c>
      <c r="I80" s="87">
        <f>SUM(C80:H80)</f>
        <v>-1197</v>
      </c>
      <c r="K80" s="76"/>
    </row>
    <row r="81" spans="2:11" ht="15.75" customHeight="1" hidden="1" thickBot="1">
      <c r="B81" s="107" t="s">
        <v>250</v>
      </c>
      <c r="C81" s="86">
        <f>SUM(C77:C80)</f>
        <v>18736</v>
      </c>
      <c r="D81" s="135"/>
      <c r="E81" s="86">
        <f>SUM(E77:E80)</f>
        <v>11689</v>
      </c>
      <c r="F81" s="86">
        <f>SUM(F77:F80)-1</f>
        <v>370</v>
      </c>
      <c r="G81" s="86">
        <f>SUM(G77:G80)+1</f>
        <v>12903</v>
      </c>
      <c r="H81" s="86">
        <f>SUM(H77:H80)</f>
        <v>-1197</v>
      </c>
      <c r="I81" s="86">
        <f>SUM(I77:I80)</f>
        <v>42501</v>
      </c>
      <c r="K81" s="76"/>
    </row>
    <row r="82" spans="2:11" ht="15.75" customHeight="1" hidden="1" thickTop="1">
      <c r="B82" s="107"/>
      <c r="C82" s="87"/>
      <c r="D82" s="134"/>
      <c r="E82" s="87"/>
      <c r="F82" s="87"/>
      <c r="G82" s="87"/>
      <c r="H82" s="87"/>
      <c r="I82" s="87"/>
      <c r="K82" s="76"/>
    </row>
    <row r="83" spans="2:11" ht="30" customHeight="1" hidden="1">
      <c r="B83" s="61" t="s">
        <v>181</v>
      </c>
      <c r="C83" s="87"/>
      <c r="D83" s="134"/>
      <c r="E83" s="87"/>
      <c r="F83" s="87"/>
      <c r="G83" s="87"/>
      <c r="H83" s="87"/>
      <c r="I83" s="87"/>
      <c r="K83" s="76"/>
    </row>
    <row r="84" spans="2:11" ht="15" customHeight="1" hidden="1">
      <c r="B84" s="61" t="s">
        <v>235</v>
      </c>
      <c r="C84" s="87"/>
      <c r="D84" s="134"/>
      <c r="E84" s="87"/>
      <c r="F84" s="87"/>
      <c r="G84" s="83">
        <f>1-1</f>
        <v>0</v>
      </c>
      <c r="H84" s="87"/>
      <c r="I84" s="87">
        <f>SUM(C84:H84)</f>
        <v>0</v>
      </c>
      <c r="K84" s="76"/>
    </row>
    <row r="85" spans="2:11" ht="15.75" customHeight="1" hidden="1" thickBot="1">
      <c r="B85" s="107" t="s">
        <v>258</v>
      </c>
      <c r="C85" s="86">
        <f>SUM(C81:C84)</f>
        <v>18736</v>
      </c>
      <c r="D85" s="135"/>
      <c r="E85" s="86">
        <f>SUM(E81:E84)</f>
        <v>11689</v>
      </c>
      <c r="F85" s="86">
        <f>SUM(F81:F84)</f>
        <v>370</v>
      </c>
      <c r="G85" s="86">
        <f>SUM(G81:G84)</f>
        <v>12903</v>
      </c>
      <c r="H85" s="86">
        <f>SUM(H81:H84)</f>
        <v>-1197</v>
      </c>
      <c r="I85" s="86">
        <f>SUM(I81:I84)</f>
        <v>42501</v>
      </c>
      <c r="K85" s="76"/>
    </row>
    <row r="86" spans="2:11" ht="15.75" customHeight="1" hidden="1" thickTop="1">
      <c r="B86" s="107"/>
      <c r="C86" s="87"/>
      <c r="D86" s="134"/>
      <c r="E86" s="87"/>
      <c r="F86" s="87"/>
      <c r="G86" s="87"/>
      <c r="H86" s="87"/>
      <c r="I86" s="87"/>
      <c r="K86" s="76"/>
    </row>
    <row r="87" spans="2:11" ht="30" customHeight="1" hidden="1">
      <c r="B87" s="61" t="s">
        <v>181</v>
      </c>
      <c r="C87" s="87"/>
      <c r="D87" s="134"/>
      <c r="E87" s="87"/>
      <c r="F87" s="87"/>
      <c r="G87" s="83"/>
      <c r="H87" s="83">
        <v>-4330</v>
      </c>
      <c r="I87" s="87">
        <f aca="true" t="shared" si="2" ref="I87:I93">SUM(C87:H87)</f>
        <v>-4330</v>
      </c>
      <c r="K87" s="76"/>
    </row>
    <row r="88" spans="2:11" ht="15" customHeight="1" hidden="1">
      <c r="B88" s="61" t="s">
        <v>235</v>
      </c>
      <c r="C88" s="87"/>
      <c r="D88" s="134"/>
      <c r="E88" s="87"/>
      <c r="F88" s="83"/>
      <c r="G88" s="83"/>
      <c r="H88" s="83"/>
      <c r="I88" s="87">
        <f t="shared" si="2"/>
        <v>0</v>
      </c>
      <c r="K88" s="76"/>
    </row>
    <row r="89" spans="2:11" s="159" customFormat="1" ht="16.5" customHeight="1" thickBot="1">
      <c r="B89" s="156" t="s">
        <v>263</v>
      </c>
      <c r="C89" s="157">
        <v>18736</v>
      </c>
      <c r="D89" s="158"/>
      <c r="E89" s="157">
        <v>6068</v>
      </c>
      <c r="F89" s="157">
        <v>411</v>
      </c>
      <c r="G89" s="157">
        <v>13010</v>
      </c>
      <c r="H89" s="157">
        <v>-1603</v>
      </c>
      <c r="I89" s="157">
        <f t="shared" si="2"/>
        <v>36622</v>
      </c>
      <c r="K89" s="160"/>
    </row>
    <row r="90" spans="2:11" ht="30.75" thickTop="1">
      <c r="B90" s="61" t="s">
        <v>181</v>
      </c>
      <c r="C90" s="44"/>
      <c r="D90" s="137"/>
      <c r="E90" s="44"/>
      <c r="F90" s="44"/>
      <c r="G90" s="44"/>
      <c r="H90" s="44">
        <v>-1620</v>
      </c>
      <c r="I90" s="89">
        <f t="shared" si="2"/>
        <v>-1620</v>
      </c>
      <c r="K90" s="76"/>
    </row>
    <row r="91" spans="2:11" ht="16.5" customHeight="1">
      <c r="B91" s="61" t="s">
        <v>282</v>
      </c>
      <c r="C91" s="44"/>
      <c r="D91" s="137"/>
      <c r="E91" s="44"/>
      <c r="F91" s="44"/>
      <c r="G91" s="44">
        <v>4</v>
      </c>
      <c r="H91" s="44">
        <v>-4</v>
      </c>
      <c r="I91" s="168">
        <f t="shared" si="2"/>
        <v>0</v>
      </c>
      <c r="K91" s="76"/>
    </row>
    <row r="92" spans="2:11" ht="16.5" customHeight="1">
      <c r="B92" s="61" t="s">
        <v>281</v>
      </c>
      <c r="C92" s="44"/>
      <c r="D92" s="137"/>
      <c r="E92" s="44"/>
      <c r="F92" s="44">
        <v>-379</v>
      </c>
      <c r="G92" s="44">
        <v>379</v>
      </c>
      <c r="H92" s="44">
        <v>1</v>
      </c>
      <c r="I92" s="89">
        <f t="shared" si="2"/>
        <v>1</v>
      </c>
      <c r="K92" s="169" t="s">
        <v>300</v>
      </c>
    </row>
    <row r="93" spans="2:11" ht="16.5" customHeight="1">
      <c r="B93" s="61" t="s">
        <v>235</v>
      </c>
      <c r="C93" s="44"/>
      <c r="D93" s="137"/>
      <c r="E93" s="44"/>
      <c r="F93" s="44"/>
      <c r="G93" s="44"/>
      <c r="H93" s="44"/>
      <c r="I93" s="168">
        <f t="shared" si="2"/>
        <v>0</v>
      </c>
      <c r="K93" s="76"/>
    </row>
    <row r="94" spans="2:11" ht="16.5" customHeight="1" thickBot="1">
      <c r="B94" s="107" t="s">
        <v>276</v>
      </c>
      <c r="C94" s="43">
        <f>SUM(C89:C93)</f>
        <v>18736</v>
      </c>
      <c r="D94" s="136"/>
      <c r="E94" s="43">
        <f>SUM(E89:E93)</f>
        <v>6068</v>
      </c>
      <c r="F94" s="43">
        <f>SUM(F89:F93)</f>
        <v>32</v>
      </c>
      <c r="G94" s="43">
        <f>SUM(G89:G93)</f>
        <v>13393</v>
      </c>
      <c r="H94" s="43">
        <f>SUM(H89:H93)</f>
        <v>-3226</v>
      </c>
      <c r="I94" s="43">
        <f>SUM(I89:I93)</f>
        <v>35003</v>
      </c>
      <c r="K94" s="76"/>
    </row>
    <row r="95" spans="2:11" ht="16.5" customHeight="1" thickTop="1">
      <c r="B95" s="107"/>
      <c r="C95" s="87"/>
      <c r="D95" s="134"/>
      <c r="E95" s="87"/>
      <c r="F95" s="87"/>
      <c r="G95" s="87"/>
      <c r="H95" s="87"/>
      <c r="I95" s="87"/>
      <c r="K95" s="76"/>
    </row>
    <row r="96" spans="2:11" ht="45">
      <c r="B96" s="170" t="s">
        <v>318</v>
      </c>
      <c r="C96" s="171"/>
      <c r="D96" s="172"/>
      <c r="E96" s="173"/>
      <c r="F96" s="173"/>
      <c r="G96" s="173"/>
      <c r="H96" s="174">
        <v>-402</v>
      </c>
      <c r="I96" s="175">
        <f>SUM(C96:H96)</f>
        <v>-402</v>
      </c>
      <c r="K96" s="76"/>
    </row>
    <row r="97" spans="2:11" ht="31.5" customHeight="1" thickBot="1">
      <c r="B97" s="107" t="s">
        <v>301</v>
      </c>
      <c r="C97" s="157">
        <f>C94+C96</f>
        <v>18736</v>
      </c>
      <c r="D97" s="158"/>
      <c r="E97" s="157">
        <f>E94+E96</f>
        <v>6068</v>
      </c>
      <c r="F97" s="157">
        <f>F94+F96</f>
        <v>32</v>
      </c>
      <c r="G97" s="157">
        <f>G94+G96</f>
        <v>13393</v>
      </c>
      <c r="H97" s="157">
        <f>H94+H96</f>
        <v>-3628</v>
      </c>
      <c r="I97" s="157">
        <f>I94+I96</f>
        <v>34601</v>
      </c>
      <c r="K97" s="76"/>
    </row>
    <row r="98" spans="2:11" ht="16.5" customHeight="1" thickTop="1">
      <c r="B98" s="61" t="s">
        <v>181</v>
      </c>
      <c r="C98" s="44"/>
      <c r="D98" s="137"/>
      <c r="E98" s="44"/>
      <c r="F98" s="44"/>
      <c r="G98" s="44"/>
      <c r="H98" s="44">
        <v>-1892</v>
      </c>
      <c r="I98" s="89">
        <f>SUM(C98:H98)</f>
        <v>-1892</v>
      </c>
      <c r="K98" s="169"/>
    </row>
    <row r="99" spans="2:11" ht="16.5" customHeight="1">
      <c r="B99" s="61" t="s">
        <v>256</v>
      </c>
      <c r="C99" s="44"/>
      <c r="D99" s="137"/>
      <c r="E99" s="44">
        <v>-3226</v>
      </c>
      <c r="F99" s="44"/>
      <c r="G99" s="44"/>
      <c r="H99" s="44">
        <v>3226</v>
      </c>
      <c r="I99" s="89">
        <f>SUM(C99:H99)</f>
        <v>0</v>
      </c>
      <c r="K99" s="169"/>
    </row>
    <row r="100" spans="2:11" ht="33.75" customHeight="1">
      <c r="B100" s="111" t="s">
        <v>304</v>
      </c>
      <c r="C100" s="44"/>
      <c r="D100" s="137"/>
      <c r="E100" s="44"/>
      <c r="F100" s="44">
        <v>-31</v>
      </c>
      <c r="G100" s="44"/>
      <c r="H100" s="44">
        <v>32</v>
      </c>
      <c r="I100" s="89">
        <f>SUM(C100:H100)</f>
        <v>1</v>
      </c>
      <c r="K100" s="93"/>
    </row>
    <row r="101" spans="2:11" s="159" customFormat="1" ht="16.5" customHeight="1" thickBot="1">
      <c r="B101" s="156" t="s">
        <v>319</v>
      </c>
      <c r="C101" s="157">
        <f>C97+C98+C99+C100</f>
        <v>18736</v>
      </c>
      <c r="D101" s="158"/>
      <c r="E101" s="157">
        <f>E97+E98+E99+E100</f>
        <v>2842</v>
      </c>
      <c r="F101" s="157">
        <f>F97+F98+F99+F100</f>
        <v>1</v>
      </c>
      <c r="G101" s="157">
        <f>G97+G98+G99+G100</f>
        <v>13393</v>
      </c>
      <c r="H101" s="157">
        <f>H97+H98+H99+H100</f>
        <v>-2262</v>
      </c>
      <c r="I101" s="157">
        <f>I97+I98+I99+I100</f>
        <v>32710</v>
      </c>
      <c r="K101" s="160"/>
    </row>
    <row r="102" spans="2:11" ht="16.5" customHeight="1" thickTop="1">
      <c r="B102" s="107"/>
      <c r="C102" s="87"/>
      <c r="D102" s="134"/>
      <c r="E102" s="87"/>
      <c r="F102" s="87"/>
      <c r="G102" s="87"/>
      <c r="H102" s="87"/>
      <c r="I102" s="87"/>
      <c r="K102" s="76"/>
    </row>
    <row r="103" spans="2:11" ht="16.5" customHeight="1">
      <c r="B103" s="107"/>
      <c r="C103" s="87"/>
      <c r="D103" s="134"/>
      <c r="E103" s="87"/>
      <c r="F103" s="87"/>
      <c r="G103" s="87"/>
      <c r="H103" s="87"/>
      <c r="I103" s="87"/>
      <c r="K103" s="76"/>
    </row>
    <row r="105" spans="2:8" ht="16.5" customHeight="1">
      <c r="B105" s="75" t="str">
        <f>'a st. of financial position bg'!B88</f>
        <v>Годишният неконсолидиран финансов отчет е одобрен на 26 февруари 2019 година от:</v>
      </c>
      <c r="H105" s="90"/>
    </row>
    <row r="106" ht="16.5" customHeight="1">
      <c r="H106" s="90"/>
    </row>
    <row r="107" spans="2:8" ht="16.5" customHeight="1">
      <c r="B107" s="88" t="s">
        <v>120</v>
      </c>
      <c r="D107" s="104" t="s">
        <v>266</v>
      </c>
      <c r="E107" s="91"/>
      <c r="F107" s="75" t="s">
        <v>266</v>
      </c>
      <c r="H107" s="90"/>
    </row>
    <row r="108" spans="2:8" ht="15">
      <c r="B108" s="11" t="s">
        <v>113</v>
      </c>
      <c r="D108" s="130" t="s">
        <v>119</v>
      </c>
      <c r="E108" s="91"/>
      <c r="F108" s="92" t="s">
        <v>119</v>
      </c>
      <c r="H108" s="90"/>
    </row>
    <row r="109" spans="2:8" ht="16.5" customHeight="1">
      <c r="B109" s="108" t="s">
        <v>267</v>
      </c>
      <c r="D109" s="138"/>
      <c r="E109" s="91"/>
      <c r="H109" s="90"/>
    </row>
    <row r="110" spans="2:8" ht="16.5" customHeight="1">
      <c r="B110" s="108"/>
      <c r="H110" s="90"/>
    </row>
    <row r="111" spans="2:8" ht="16.5" customHeight="1">
      <c r="B111" s="108"/>
      <c r="H111" s="90"/>
    </row>
    <row r="112" spans="2:8" ht="16.5" customHeight="1">
      <c r="B112" s="108"/>
      <c r="H112" s="90"/>
    </row>
    <row r="113" spans="2:8" ht="16.5" customHeight="1">
      <c r="B113" s="88" t="str">
        <f>'a st. of financial position bg'!B97</f>
        <v>Мина Николова - Ангелова</v>
      </c>
      <c r="H113" s="90"/>
    </row>
    <row r="114" spans="2:8" ht="16.5" customHeight="1">
      <c r="B114" s="108" t="s">
        <v>112</v>
      </c>
      <c r="E114" s="92"/>
      <c r="F114" s="92"/>
      <c r="H114" s="90"/>
    </row>
    <row r="115" spans="2:8" ht="16.5" customHeight="1">
      <c r="B115" s="108"/>
      <c r="H115" s="90"/>
    </row>
    <row r="119" spans="2:6" ht="16.5" customHeight="1">
      <c r="B119" s="75"/>
      <c r="F119" s="92"/>
    </row>
  </sheetData>
  <sheetProtection/>
  <mergeCells count="1">
    <mergeCell ref="B2:G2"/>
  </mergeCells>
  <printOptions/>
  <pageMargins left="0.984251968503937" right="0.4330708661417323" top="0.984251968503937" bottom="0.3937007874015748" header="0.5118110236220472" footer="0.5118110236220472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22:E27"/>
  <sheetViews>
    <sheetView zoomScalePageLayoutView="0" workbookViewId="0" topLeftCell="A1">
      <selection activeCell="F17" sqref="F17"/>
    </sheetView>
  </sheetViews>
  <sheetFormatPr defaultColWidth="9.140625" defaultRowHeight="12.75"/>
  <sheetData>
    <row r="22" ht="18.75">
      <c r="E22" s="6" t="s">
        <v>115</v>
      </c>
    </row>
    <row r="23" ht="15.75">
      <c r="E23" s="7"/>
    </row>
    <row r="24" ht="15.75">
      <c r="E24" s="7" t="s">
        <v>305</v>
      </c>
    </row>
    <row r="25" ht="15.75">
      <c r="E25" s="7"/>
    </row>
    <row r="26" ht="15.75">
      <c r="E26" s="7"/>
    </row>
    <row r="27" ht="15.75">
      <c r="E27" s="7" t="s">
        <v>306</v>
      </c>
    </row>
  </sheetData>
  <sheetProtection/>
  <printOptions/>
  <pageMargins left="0.984251968503937" right="0.4330708661417323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25">
      <selection activeCell="I6" sqref="I6"/>
    </sheetView>
  </sheetViews>
  <sheetFormatPr defaultColWidth="9.140625" defaultRowHeight="12.75"/>
  <cols>
    <col min="1" max="1" width="50.421875" style="5" customWidth="1"/>
    <col min="2" max="2" width="4.00390625" style="5" customWidth="1"/>
    <col min="3" max="3" width="16.00390625" style="5" customWidth="1"/>
    <col min="4" max="4" width="1.1484375" style="5" customWidth="1"/>
    <col min="5" max="5" width="16.00390625" style="5" customWidth="1"/>
    <col min="6" max="16384" width="9.140625" style="5" customWidth="1"/>
  </cols>
  <sheetData>
    <row r="1" ht="15">
      <c r="A1" s="13" t="s">
        <v>10</v>
      </c>
    </row>
    <row r="2" ht="15">
      <c r="A2" s="13" t="s">
        <v>189</v>
      </c>
    </row>
    <row r="3" ht="15">
      <c r="A3" s="13"/>
    </row>
    <row r="4" spans="1:5" ht="15">
      <c r="A4" s="13"/>
      <c r="E4" s="14" t="s">
        <v>305</v>
      </c>
    </row>
    <row r="5" ht="15">
      <c r="E5" s="4" t="s">
        <v>306</v>
      </c>
    </row>
    <row r="6" spans="2:7" ht="40.5" customHeight="1">
      <c r="B6" s="94"/>
      <c r="C6" s="95" t="s">
        <v>308</v>
      </c>
      <c r="E6" s="95" t="s">
        <v>291</v>
      </c>
      <c r="G6" s="16"/>
    </row>
    <row r="7" spans="1:5" ht="15">
      <c r="A7" s="15" t="s">
        <v>11</v>
      </c>
      <c r="B7" s="10"/>
      <c r="C7" s="49"/>
      <c r="D7" s="49"/>
      <c r="E7" s="49"/>
    </row>
    <row r="8" spans="1:5" ht="15">
      <c r="A8" s="31" t="s">
        <v>12</v>
      </c>
      <c r="B8" s="2"/>
      <c r="C8" s="26"/>
      <c r="D8" s="26"/>
      <c r="E8" s="26"/>
    </row>
    <row r="9" spans="1:5" ht="15">
      <c r="A9" s="31" t="s">
        <v>13</v>
      </c>
      <c r="B9" s="2"/>
      <c r="C9" s="26"/>
      <c r="D9" s="26"/>
      <c r="E9" s="26"/>
    </row>
    <row r="10" spans="1:5" ht="15">
      <c r="A10" s="32" t="s">
        <v>192</v>
      </c>
      <c r="B10" s="61"/>
      <c r="C10" s="41">
        <f>'a st. of financial position bg'!D9</f>
        <v>54289</v>
      </c>
      <c r="D10" s="41">
        <f>'a st. of financial position bg'!E9</f>
        <v>0</v>
      </c>
      <c r="E10" s="41">
        <f>'a st. of financial position bg'!F9</f>
        <v>46871</v>
      </c>
    </row>
    <row r="11" spans="1:5" ht="15" customHeight="1">
      <c r="A11" s="2" t="s">
        <v>316</v>
      </c>
      <c r="B11" s="2"/>
      <c r="C11" s="41">
        <f>'a st. of financial position bg'!D10</f>
        <v>1076</v>
      </c>
      <c r="D11" s="41">
        <f>'a st. of financial position bg'!E10</f>
        <v>0</v>
      </c>
      <c r="E11" s="41">
        <f>'a st. of financial position bg'!F10</f>
        <v>2201</v>
      </c>
    </row>
    <row r="12" spans="1:5" ht="15">
      <c r="A12" s="5" t="s">
        <v>193</v>
      </c>
      <c r="B12" s="2"/>
      <c r="C12" s="41">
        <f>'a st. of financial position bg'!D11</f>
        <v>0</v>
      </c>
      <c r="D12" s="41">
        <f>'a st. of financial position bg'!E11</f>
        <v>0</v>
      </c>
      <c r="E12" s="41">
        <f>'a st. of financial position bg'!F11</f>
        <v>80</v>
      </c>
    </row>
    <row r="13" spans="1:5" ht="15">
      <c r="A13" s="5" t="s">
        <v>265</v>
      </c>
      <c r="B13" s="2"/>
      <c r="C13" s="41">
        <f>'a st. of financial position bg'!D12</f>
        <v>0</v>
      </c>
      <c r="D13" s="41">
        <f>'a st. of financial position bg'!E12</f>
        <v>0</v>
      </c>
      <c r="E13" s="41">
        <f>'a st. of financial position bg'!F12</f>
        <v>221</v>
      </c>
    </row>
    <row r="14" spans="1:5" ht="15">
      <c r="A14" s="5" t="s">
        <v>14</v>
      </c>
      <c r="B14" s="2"/>
      <c r="C14" s="41">
        <f>'a st. of financial position bg'!D13</f>
        <v>237</v>
      </c>
      <c r="D14" s="41">
        <f>'a st. of financial position bg'!E13</f>
        <v>0</v>
      </c>
      <c r="E14" s="41">
        <f>'a st. of financial position bg'!F13</f>
        <v>327</v>
      </c>
    </row>
    <row r="15" spans="1:5" ht="15">
      <c r="A15" s="2" t="s">
        <v>16</v>
      </c>
      <c r="B15" s="2"/>
      <c r="C15" s="41">
        <f>'a st. of financial position bg'!D14</f>
        <v>1153</v>
      </c>
      <c r="D15" s="41">
        <f>'a st. of financial position bg'!E14</f>
        <v>0</v>
      </c>
      <c r="E15" s="41">
        <f>'a st. of financial position bg'!F14</f>
        <v>1153</v>
      </c>
    </row>
    <row r="16" spans="1:5" ht="15">
      <c r="A16" s="2" t="s">
        <v>15</v>
      </c>
      <c r="B16" s="2"/>
      <c r="C16" s="41">
        <f>'a st. of financial position bg'!D15</f>
        <v>243</v>
      </c>
      <c r="D16" s="41">
        <f>'a st. of financial position bg'!E15</f>
        <v>0</v>
      </c>
      <c r="E16" s="41">
        <f>'a st. of financial position bg'!F15</f>
        <v>243</v>
      </c>
    </row>
    <row r="17" spans="1:8" ht="15">
      <c r="A17" s="5" t="s">
        <v>17</v>
      </c>
      <c r="B17" s="2"/>
      <c r="C17" s="41">
        <f>'a st. of financial position bg'!D16</f>
        <v>59</v>
      </c>
      <c r="D17" s="41">
        <f>'a st. of financial position bg'!E16</f>
        <v>0</v>
      </c>
      <c r="E17" s="41">
        <f>'a st. of financial position bg'!F16</f>
        <v>68</v>
      </c>
      <c r="H17" s="2"/>
    </row>
    <row r="18" spans="1:5" ht="15">
      <c r="A18" s="5" t="s">
        <v>18</v>
      </c>
      <c r="B18" s="2"/>
      <c r="C18" s="41">
        <f>'a st. of financial position bg'!D17</f>
        <v>864</v>
      </c>
      <c r="D18" s="41">
        <f>'a st. of financial position bg'!E17</f>
        <v>0</v>
      </c>
      <c r="E18" s="41">
        <f>'a st. of financial position bg'!F17</f>
        <v>952</v>
      </c>
    </row>
    <row r="19" spans="1:7" ht="15.75" thickBot="1">
      <c r="A19" s="31" t="s">
        <v>19</v>
      </c>
      <c r="B19" s="2"/>
      <c r="C19" s="43">
        <f>SUM(C10:C18)</f>
        <v>57921</v>
      </c>
      <c r="D19" s="42">
        <f>SUM(D10:D18)</f>
        <v>0</v>
      </c>
      <c r="E19" s="43">
        <f>SUM(E10:E18)</f>
        <v>52116</v>
      </c>
      <c r="G19" s="17"/>
    </row>
    <row r="20" spans="1:5" ht="15.75" thickTop="1">
      <c r="A20" s="1"/>
      <c r="B20" s="2"/>
      <c r="C20" s="41"/>
      <c r="D20" s="42"/>
      <c r="E20" s="41"/>
    </row>
    <row r="21" spans="1:5" ht="15">
      <c r="A21" s="1" t="s">
        <v>20</v>
      </c>
      <c r="B21" s="2"/>
      <c r="C21" s="42"/>
      <c r="D21" s="42"/>
      <c r="E21" s="42"/>
    </row>
    <row r="22" spans="1:7" ht="15">
      <c r="A22" s="5" t="s">
        <v>193</v>
      </c>
      <c r="B22" s="2"/>
      <c r="C22" s="41">
        <f>'a st. of financial position bg'!D21</f>
        <v>3977</v>
      </c>
      <c r="D22" s="41">
        <f>'a st. of financial position bg'!E21</f>
        <v>0</v>
      </c>
      <c r="E22" s="41">
        <f>'a st. of financial position bg'!F21</f>
        <v>7146</v>
      </c>
      <c r="G22" s="2"/>
    </row>
    <row r="23" spans="1:5" ht="15">
      <c r="A23" s="2" t="s">
        <v>21</v>
      </c>
      <c r="B23" s="2"/>
      <c r="C23" s="41">
        <f>'a st. of financial position bg'!D22</f>
        <v>691</v>
      </c>
      <c r="D23" s="41">
        <f>'a st. of financial position bg'!E22</f>
        <v>0</v>
      </c>
      <c r="E23" s="41">
        <f>'a st. of financial position bg'!F22</f>
        <v>1166</v>
      </c>
    </row>
    <row r="24" spans="1:5" ht="15">
      <c r="A24" s="2" t="s">
        <v>316</v>
      </c>
      <c r="B24" s="2"/>
      <c r="C24" s="41">
        <f>'a st. of financial position bg'!D23</f>
        <v>40</v>
      </c>
      <c r="D24" s="41">
        <f>'a st. of financial position bg'!E23</f>
        <v>0</v>
      </c>
      <c r="E24" s="41">
        <f>'a st. of financial position bg'!F23</f>
        <v>38</v>
      </c>
    </row>
    <row r="25" spans="1:5" ht="15">
      <c r="A25" s="2" t="s">
        <v>22</v>
      </c>
      <c r="B25" s="2"/>
      <c r="C25" s="41">
        <f>'a st. of financial position bg'!D24</f>
        <v>871</v>
      </c>
      <c r="D25" s="41">
        <f>'a st. of financial position bg'!E24</f>
        <v>0</v>
      </c>
      <c r="E25" s="41">
        <f>'a st. of financial position bg'!F24</f>
        <v>1623</v>
      </c>
    </row>
    <row r="26" spans="1:5" ht="15.75" thickBot="1">
      <c r="A26" s="1"/>
      <c r="B26" s="2"/>
      <c r="C26" s="43">
        <f>SUM(C22:C25)</f>
        <v>5579</v>
      </c>
      <c r="D26" s="42">
        <f>SUM(D22:D25)</f>
        <v>0</v>
      </c>
      <c r="E26" s="43">
        <f>SUM(E22:E25)</f>
        <v>9973</v>
      </c>
    </row>
    <row r="27" spans="1:5" ht="15.75" thickTop="1">
      <c r="A27" s="1"/>
      <c r="B27" s="2"/>
      <c r="C27" s="28"/>
      <c r="D27" s="42"/>
      <c r="E27" s="28"/>
    </row>
    <row r="28" spans="1:5" ht="15.75" thickBot="1">
      <c r="A28" s="1" t="s">
        <v>23</v>
      </c>
      <c r="B28" s="2"/>
      <c r="C28" s="29">
        <f>C19+C26</f>
        <v>63500</v>
      </c>
      <c r="D28" s="42">
        <f>D19+D26</f>
        <v>0</v>
      </c>
      <c r="E28" s="29">
        <f>E19+E26</f>
        <v>62089</v>
      </c>
    </row>
    <row r="29" spans="1:5" ht="15.75" thickTop="1">
      <c r="A29" s="1"/>
      <c r="B29" s="2"/>
      <c r="C29" s="33"/>
      <c r="D29" s="33"/>
      <c r="E29" s="33"/>
    </row>
    <row r="30" spans="2:5" ht="15">
      <c r="B30" s="2"/>
      <c r="C30" s="33"/>
      <c r="D30" s="33"/>
      <c r="E30" s="33"/>
    </row>
    <row r="31" spans="1:5" ht="15">
      <c r="A31" s="1" t="s">
        <v>24</v>
      </c>
      <c r="B31" s="2"/>
      <c r="C31" s="33"/>
      <c r="D31" s="33"/>
      <c r="E31" s="33"/>
    </row>
    <row r="32" spans="1:5" ht="15">
      <c r="A32" s="2" t="s">
        <v>25</v>
      </c>
      <c r="B32" s="2"/>
      <c r="C32" s="41">
        <f>'a st. of financial position bg'!D58</f>
        <v>18736</v>
      </c>
      <c r="D32" s="41">
        <f>'a st. of financial position bg'!E58</f>
        <v>0</v>
      </c>
      <c r="E32" s="41">
        <f>'a st. of financial position bg'!F58</f>
        <v>18736</v>
      </c>
    </row>
    <row r="33" spans="1:5" ht="15">
      <c r="A33" s="2" t="s">
        <v>26</v>
      </c>
      <c r="B33" s="2"/>
      <c r="C33" s="41">
        <f>'a st. of financial position bg'!D59</f>
        <v>16236</v>
      </c>
      <c r="D33" s="41">
        <f>'a st. of financial position bg'!E59</f>
        <v>0</v>
      </c>
      <c r="E33" s="41">
        <f>'a st. of financial position bg'!F59</f>
        <v>19493</v>
      </c>
    </row>
    <row r="34" spans="1:5" ht="15">
      <c r="A34" s="2" t="s">
        <v>27</v>
      </c>
      <c r="B34" s="2"/>
      <c r="C34" s="41">
        <f>'a st. of financial position bg'!D60</f>
        <v>-2262</v>
      </c>
      <c r="D34" s="41">
        <f>'a st. of financial position bg'!E60</f>
        <v>0</v>
      </c>
      <c r="E34" s="41">
        <f>'a st. of financial position bg'!F60</f>
        <v>-3226</v>
      </c>
    </row>
    <row r="35" spans="1:5" ht="15.75" thickBot="1">
      <c r="A35" s="1"/>
      <c r="B35" s="2"/>
      <c r="C35" s="43">
        <f>SUM(C32:C34)</f>
        <v>32710</v>
      </c>
      <c r="D35" s="42">
        <f>SUM(D32:D34)</f>
        <v>0</v>
      </c>
      <c r="E35" s="43">
        <f>SUM(E32:E34)</f>
        <v>35003</v>
      </c>
    </row>
    <row r="36" ht="15.75" thickTop="1"/>
    <row r="37" spans="1:5" ht="15">
      <c r="A37" s="50" t="s">
        <v>28</v>
      </c>
      <c r="B37" s="2"/>
      <c r="C37" s="33"/>
      <c r="D37" s="33"/>
      <c r="E37" s="33"/>
    </row>
    <row r="38" spans="1:5" ht="15">
      <c r="A38" s="1" t="s">
        <v>29</v>
      </c>
      <c r="B38" s="2"/>
      <c r="C38" s="33"/>
      <c r="D38" s="33"/>
      <c r="E38" s="33"/>
    </row>
    <row r="39" spans="1:5" ht="15" hidden="1">
      <c r="A39" s="30" t="s">
        <v>194</v>
      </c>
      <c r="B39" s="2"/>
      <c r="C39" s="41">
        <f>'a st. of financial position bg'!D64</f>
        <v>0</v>
      </c>
      <c r="D39" s="41">
        <f>'a st. of financial position bg'!E64</f>
        <v>0</v>
      </c>
      <c r="E39" s="41">
        <f>'a st. of financial position bg'!F64</f>
        <v>0</v>
      </c>
    </row>
    <row r="40" spans="1:5" ht="15.75">
      <c r="A40" s="27" t="s">
        <v>195</v>
      </c>
      <c r="B40" s="2"/>
      <c r="C40" s="41">
        <f>'a st. of financial position bg'!D65</f>
        <v>30281</v>
      </c>
      <c r="D40" s="41">
        <f>'a st. of financial position bg'!E65</f>
        <v>0</v>
      </c>
      <c r="E40" s="41">
        <f>'a st. of financial position bg'!F65</f>
        <v>26658</v>
      </c>
    </row>
    <row r="41" spans="1:5" ht="15">
      <c r="A41" s="2" t="s">
        <v>30</v>
      </c>
      <c r="B41" s="2"/>
      <c r="C41" s="41">
        <f>'a st. of financial position bg'!D66</f>
        <v>96</v>
      </c>
      <c r="D41" s="41">
        <f>'a st. of financial position bg'!E66</f>
        <v>0</v>
      </c>
      <c r="E41" s="41">
        <f>'a st. of financial position bg'!F66</f>
        <v>130</v>
      </c>
    </row>
    <row r="42" spans="1:5" ht="15">
      <c r="A42" s="2" t="s">
        <v>32</v>
      </c>
      <c r="B42" s="2"/>
      <c r="C42" s="41">
        <f>'a st. of financial position bg'!D67</f>
        <v>19</v>
      </c>
      <c r="D42" s="41">
        <f>'a st. of financial position bg'!E67</f>
        <v>0</v>
      </c>
      <c r="E42" s="41">
        <f>'a st. of financial position bg'!F67</f>
        <v>30</v>
      </c>
    </row>
    <row r="43" spans="1:5" ht="15.75" thickBot="1">
      <c r="A43" s="1"/>
      <c r="B43" s="2"/>
      <c r="C43" s="43">
        <f>SUM(C39:C42)</f>
        <v>30396</v>
      </c>
      <c r="D43" s="42">
        <f>SUM(D39:D41)</f>
        <v>0</v>
      </c>
      <c r="E43" s="43">
        <f>SUM(E39:E42)</f>
        <v>26818</v>
      </c>
    </row>
    <row r="44" spans="1:5" ht="15.75" thickTop="1">
      <c r="A44" s="1" t="s">
        <v>31</v>
      </c>
      <c r="B44" s="2"/>
      <c r="C44" s="33"/>
      <c r="D44" s="33"/>
      <c r="E44" s="33"/>
    </row>
    <row r="45" spans="1:5" ht="15.75">
      <c r="A45" s="27" t="s">
        <v>195</v>
      </c>
      <c r="B45" s="2"/>
      <c r="C45" s="41">
        <f>'a st. of financial position bg'!D70</f>
        <v>153</v>
      </c>
      <c r="D45" s="41">
        <f>'a st. of financial position bg'!E70</f>
        <v>0</v>
      </c>
      <c r="E45" s="41">
        <f>'a st. of financial position bg'!F70</f>
        <v>76</v>
      </c>
    </row>
    <row r="46" spans="1:5" ht="15" hidden="1">
      <c r="A46" s="2" t="s">
        <v>196</v>
      </c>
      <c r="B46" s="2"/>
      <c r="C46" s="41">
        <f>'a st. of financial position bg'!D71</f>
        <v>0</v>
      </c>
      <c r="D46" s="41">
        <f>'a st. of financial position bg'!E71</f>
        <v>0</v>
      </c>
      <c r="E46" s="41">
        <f>'a st. of financial position bg'!F71</f>
        <v>0</v>
      </c>
    </row>
    <row r="47" spans="1:5" ht="15" hidden="1">
      <c r="A47" s="2" t="s">
        <v>197</v>
      </c>
      <c r="B47" s="2"/>
      <c r="C47" s="41">
        <f>'a st. of financial position bg'!D72</f>
        <v>0</v>
      </c>
      <c r="D47" s="41">
        <f>'a st. of financial position bg'!E72</f>
        <v>0</v>
      </c>
      <c r="E47" s="41">
        <f>'a st. of financial position bg'!F72</f>
        <v>0</v>
      </c>
    </row>
    <row r="48" spans="1:5" ht="15">
      <c r="A48" s="5" t="s">
        <v>198</v>
      </c>
      <c r="B48" s="2"/>
      <c r="C48" s="41">
        <f>'a st. of financial position bg'!D73</f>
        <v>241</v>
      </c>
      <c r="D48" s="41">
        <f>'a st. of financial position bg'!E73</f>
        <v>0</v>
      </c>
      <c r="E48" s="41">
        <f>'a st. of financial position bg'!F73</f>
        <v>192</v>
      </c>
    </row>
    <row r="49" ht="15" hidden="1"/>
    <row r="50" spans="1:5" ht="15" hidden="1">
      <c r="A50" s="2" t="s">
        <v>93</v>
      </c>
      <c r="B50" s="2"/>
      <c r="C50" s="42"/>
      <c r="D50" s="41" t="s">
        <v>86</v>
      </c>
      <c r="E50" s="42"/>
    </row>
    <row r="51" spans="1:5" ht="15.75" thickBot="1">
      <c r="A51" s="1"/>
      <c r="B51" s="2"/>
      <c r="C51" s="43">
        <f>SUM(C45:C50)</f>
        <v>394</v>
      </c>
      <c r="D51" s="42">
        <f>SUM(D45:D50)</f>
        <v>0</v>
      </c>
      <c r="E51" s="43">
        <f>SUM(E45:E50)</f>
        <v>268</v>
      </c>
    </row>
    <row r="52" spans="1:5" ht="15.75" thickTop="1">
      <c r="A52" s="1" t="s">
        <v>33</v>
      </c>
      <c r="B52" s="2"/>
      <c r="C52" s="28">
        <f>C43+C51</f>
        <v>30790</v>
      </c>
      <c r="D52" s="42">
        <f>D43+D51</f>
        <v>0</v>
      </c>
      <c r="E52" s="28">
        <f>E43+E51</f>
        <v>27086</v>
      </c>
    </row>
    <row r="53" spans="1:5" ht="15.75" thickBot="1">
      <c r="A53" s="1" t="s">
        <v>34</v>
      </c>
      <c r="B53" s="2"/>
      <c r="C53" s="29">
        <f>C35+C43+C51</f>
        <v>63500</v>
      </c>
      <c r="D53" s="42">
        <f>D35+D43+D51</f>
        <v>0</v>
      </c>
      <c r="E53" s="29">
        <f>E35+E43+E51</f>
        <v>62089</v>
      </c>
    </row>
    <row r="54" ht="15.75" thickTop="1"/>
    <row r="57" ht="15">
      <c r="A57" s="5" t="s">
        <v>309</v>
      </c>
    </row>
    <row r="61" spans="1:5" ht="15">
      <c r="A61" s="5" t="s">
        <v>35</v>
      </c>
      <c r="E61" s="5" t="s">
        <v>271</v>
      </c>
    </row>
    <row r="62" spans="1:5" ht="15">
      <c r="A62" s="11" t="s">
        <v>270</v>
      </c>
      <c r="E62" s="11" t="s">
        <v>268</v>
      </c>
    </row>
    <row r="63" ht="15">
      <c r="A63" s="11" t="s">
        <v>269</v>
      </c>
    </row>
    <row r="65" ht="15">
      <c r="A65" s="11"/>
    </row>
    <row r="66" ht="15">
      <c r="A66" s="11"/>
    </row>
    <row r="67" ht="15">
      <c r="A67" s="5" t="s">
        <v>277</v>
      </c>
    </row>
    <row r="68" spans="1:3" ht="15">
      <c r="A68" s="11" t="s">
        <v>36</v>
      </c>
      <c r="C68" s="11"/>
    </row>
    <row r="69" ht="15">
      <c r="A69" s="11"/>
    </row>
    <row r="73" ht="15">
      <c r="C73" s="11"/>
    </row>
  </sheetData>
  <sheetProtection/>
  <printOptions/>
  <pageMargins left="0.984251968503937" right="0.4330708661417323" top="0.984251968503937" bottom="0.3937007874015748" header="0.5118110236220472" footer="0.5118110236220472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A19" sqref="A19:IV21"/>
    </sheetView>
  </sheetViews>
  <sheetFormatPr defaultColWidth="9.140625" defaultRowHeight="12.75"/>
  <cols>
    <col min="1" max="1" width="2.7109375" style="5" customWidth="1"/>
    <col min="2" max="2" width="37.57421875" style="5" customWidth="1"/>
    <col min="3" max="3" width="1.7109375" style="5" customWidth="1"/>
    <col min="4" max="4" width="17.140625" style="5" customWidth="1"/>
    <col min="5" max="5" width="19.28125" style="5" hidden="1" customWidth="1"/>
    <col min="6" max="6" width="18.140625" style="5" customWidth="1"/>
    <col min="7" max="7" width="14.8515625" style="5" customWidth="1"/>
    <col min="8" max="16384" width="9.140625" style="5" customWidth="1"/>
  </cols>
  <sheetData>
    <row r="1" spans="2:3" ht="27.75" customHeight="1">
      <c r="B1" s="13" t="s">
        <v>203</v>
      </c>
      <c r="C1" s="4"/>
    </row>
    <row r="2" ht="24" customHeight="1">
      <c r="B2" s="13" t="s">
        <v>10</v>
      </c>
    </row>
    <row r="3" spans="2:6" ht="24" customHeight="1">
      <c r="B3" s="13"/>
      <c r="F3" s="14" t="str">
        <f>'a st. of financial pfsition en'!E4</f>
        <v>Preliminary Non-Consolidated Financial Statements</v>
      </c>
    </row>
    <row r="4" spans="2:6" ht="15">
      <c r="B4" s="4"/>
      <c r="C4" s="4"/>
      <c r="F4" s="4" t="str">
        <f>'a st. of financial pfsition en'!E5</f>
        <v>For the period ended 31 December 2018</v>
      </c>
    </row>
    <row r="5" ht="15">
      <c r="C5" s="10"/>
    </row>
    <row r="6" spans="2:6" ht="37.5" customHeight="1">
      <c r="B6" s="15" t="s">
        <v>11</v>
      </c>
      <c r="C6" s="1"/>
      <c r="D6" s="118" t="str">
        <f>'a st. of financial pfsition en'!C6</f>
        <v>31th december 2018</v>
      </c>
      <c r="E6" s="49"/>
      <c r="F6" s="118" t="str">
        <f>'a st. of financial pfsition en'!E6</f>
        <v>31th december 2017</v>
      </c>
    </row>
    <row r="7" spans="2:6" ht="15">
      <c r="B7" s="1"/>
      <c r="C7" s="1"/>
      <c r="D7" s="26"/>
      <c r="E7" s="26"/>
      <c r="F7" s="26"/>
    </row>
    <row r="8" spans="2:6" ht="15">
      <c r="B8" s="2" t="s">
        <v>37</v>
      </c>
      <c r="C8" s="2"/>
      <c r="D8" s="34">
        <f>'a st.of comprehensive income bg'!D10</f>
        <v>1046</v>
      </c>
      <c r="E8" s="34">
        <f>'a st.of comprehensive income bg'!E10</f>
        <v>0</v>
      </c>
      <c r="F8" s="34">
        <f>'a st.of comprehensive income bg'!F10</f>
        <v>1118</v>
      </c>
    </row>
    <row r="9" spans="2:6" ht="15">
      <c r="B9" s="61" t="s">
        <v>191</v>
      </c>
      <c r="C9" s="2"/>
      <c r="D9" s="34">
        <f>'a st.of comprehensive income bg'!D11</f>
        <v>-117</v>
      </c>
      <c r="E9" s="34">
        <f>'a st.of comprehensive income bg'!E11</f>
        <v>0</v>
      </c>
      <c r="F9" s="34">
        <f>'a st.of comprehensive income bg'!F11</f>
        <v>17</v>
      </c>
    </row>
    <row r="10" spans="2:6" ht="13.5" customHeight="1">
      <c r="B10" s="57" t="s">
        <v>38</v>
      </c>
      <c r="C10" s="2"/>
      <c r="D10" s="34">
        <f>'a st.of comprehensive income bg'!D13</f>
        <v>-465</v>
      </c>
      <c r="E10" s="34">
        <f>'a st.of comprehensive income bg'!E13</f>
        <v>0</v>
      </c>
      <c r="F10" s="34">
        <f>'a st.of comprehensive income bg'!F13</f>
        <v>-463</v>
      </c>
    </row>
    <row r="11" spans="2:8" ht="15">
      <c r="B11" s="5" t="s">
        <v>39</v>
      </c>
      <c r="C11" s="2"/>
      <c r="D11" s="34">
        <f>'a st.of comprehensive income bg'!D14</f>
        <v>-1295</v>
      </c>
      <c r="E11" s="34">
        <f>'a st.of comprehensive income bg'!E14</f>
        <v>0</v>
      </c>
      <c r="F11" s="34">
        <f>'a st.of comprehensive income bg'!F14</f>
        <v>-1241</v>
      </c>
      <c r="H11" s="12"/>
    </row>
    <row r="12" spans="2:6" ht="15">
      <c r="B12" s="5" t="s">
        <v>40</v>
      </c>
      <c r="C12" s="2"/>
      <c r="D12" s="34">
        <f>'a st.of comprehensive income bg'!D15</f>
        <v>-139</v>
      </c>
      <c r="E12" s="34">
        <f>'a st.of comprehensive income bg'!E15</f>
        <v>0</v>
      </c>
      <c r="F12" s="34">
        <f>'a st.of comprehensive income bg'!F15</f>
        <v>-128</v>
      </c>
    </row>
    <row r="13" spans="2:6" ht="15">
      <c r="B13" s="5" t="s">
        <v>41</v>
      </c>
      <c r="C13" s="2"/>
      <c r="D13" s="34">
        <f>'a st.of comprehensive income bg'!D16</f>
        <v>-288</v>
      </c>
      <c r="E13" s="34">
        <f>'a st.of comprehensive income bg'!E16</f>
        <v>0</v>
      </c>
      <c r="F13" s="34">
        <f>'a st.of comprehensive income bg'!F16</f>
        <v>-389</v>
      </c>
    </row>
    <row r="14" spans="2:6" ht="15">
      <c r="B14" s="2" t="s">
        <v>233</v>
      </c>
      <c r="C14" s="2"/>
      <c r="D14" s="34">
        <f>'a st.of comprehensive income bg'!D18</f>
        <v>-668</v>
      </c>
      <c r="E14" s="34">
        <f>'a st.of comprehensive income bg'!E18</f>
        <v>0</v>
      </c>
      <c r="F14" s="34">
        <f>'a st.of comprehensive income bg'!F18</f>
        <v>-468</v>
      </c>
    </row>
    <row r="15" spans="2:9" ht="15.75" thickBot="1">
      <c r="B15" s="31" t="s">
        <v>42</v>
      </c>
      <c r="C15" s="1"/>
      <c r="D15" s="58">
        <f>'a st.of comprehensive income bg'!D19</f>
        <v>-1760</v>
      </c>
      <c r="E15" s="58">
        <f>'a st.of comprehensive income bg'!E19</f>
        <v>0</v>
      </c>
      <c r="F15" s="58">
        <f>SUM(F8:F14)</f>
        <v>-1554</v>
      </c>
      <c r="G15" s="12"/>
      <c r="H15" s="12"/>
      <c r="I15" s="12"/>
    </row>
    <row r="16" spans="2:11" ht="15.75" thickTop="1">
      <c r="B16" s="5" t="s">
        <v>43</v>
      </c>
      <c r="C16" s="2"/>
      <c r="D16" s="34">
        <f>'a st.of comprehensive income bg'!D20</f>
        <v>-132</v>
      </c>
      <c r="E16" s="34">
        <f>'a st.of comprehensive income bg'!E20</f>
        <v>0</v>
      </c>
      <c r="F16" s="34">
        <f>'a st.of comprehensive income bg'!F20</f>
        <v>-66</v>
      </c>
      <c r="H16" s="12"/>
      <c r="I16" s="12"/>
      <c r="K16" s="12"/>
    </row>
    <row r="17" spans="2:6" ht="15.75" thickBot="1">
      <c r="B17" s="31" t="s">
        <v>44</v>
      </c>
      <c r="C17" s="1"/>
      <c r="D17" s="58">
        <f>D15+D16</f>
        <v>-1892</v>
      </c>
      <c r="E17" s="58">
        <f>E15+E16</f>
        <v>0</v>
      </c>
      <c r="F17" s="58">
        <f>F15+F16</f>
        <v>-1620</v>
      </c>
    </row>
    <row r="18" spans="2:6" ht="15.75" thickTop="1">
      <c r="B18" s="31"/>
      <c r="C18" s="1"/>
      <c r="D18" s="20"/>
      <c r="E18" s="20"/>
      <c r="F18" s="20"/>
    </row>
    <row r="19" spans="2:8" ht="15" hidden="1">
      <c r="B19" s="1" t="s">
        <v>141</v>
      </c>
      <c r="C19" s="1"/>
      <c r="D19" s="20"/>
      <c r="E19" s="20"/>
      <c r="F19" s="20"/>
      <c r="H19" s="12"/>
    </row>
    <row r="20" spans="2:8" ht="15" hidden="1">
      <c r="B20" s="2" t="s">
        <v>144</v>
      </c>
      <c r="C20" s="1"/>
      <c r="D20" s="34">
        <f>'a st.of comprehensive income bg'!D25</f>
        <v>0</v>
      </c>
      <c r="E20" s="34" t="e">
        <f>'a st.of comprehensive income bg'!#REF!</f>
        <v>#REF!</v>
      </c>
      <c r="F20" s="34">
        <f>'a st.of comprehensive income bg'!F25</f>
        <v>0</v>
      </c>
      <c r="H20" s="12"/>
    </row>
    <row r="21" spans="2:8" ht="29.25" hidden="1" thickBot="1">
      <c r="B21" s="1" t="s">
        <v>142</v>
      </c>
      <c r="C21" s="1"/>
      <c r="D21" s="58">
        <f>SUM(D20:D20)</f>
        <v>0</v>
      </c>
      <c r="E21" s="58" t="e">
        <f>SUM(E20:E20)</f>
        <v>#REF!</v>
      </c>
      <c r="F21" s="58">
        <f>SUM(F20:F20)</f>
        <v>0</v>
      </c>
      <c r="H21" s="12"/>
    </row>
    <row r="22" spans="2:8" ht="15.75" thickBot="1">
      <c r="B22" s="1" t="s">
        <v>143</v>
      </c>
      <c r="C22" s="1"/>
      <c r="D22" s="58">
        <f>D17+D21</f>
        <v>-1892</v>
      </c>
      <c r="E22" s="58" t="e">
        <f>E17+E21</f>
        <v>#REF!</v>
      </c>
      <c r="F22" s="58">
        <f>F17+F21</f>
        <v>-1620</v>
      </c>
      <c r="H22" s="12"/>
    </row>
    <row r="23" spans="2:8" ht="15.75" thickTop="1">
      <c r="B23" s="1"/>
      <c r="C23" s="1"/>
      <c r="D23" s="20"/>
      <c r="E23" s="20"/>
      <c r="F23" s="20"/>
      <c r="H23" s="12"/>
    </row>
    <row r="24" spans="2:6" ht="15">
      <c r="B24" s="1"/>
      <c r="C24" s="1"/>
      <c r="D24" s="20"/>
      <c r="E24" s="20"/>
      <c r="F24" s="20"/>
    </row>
    <row r="25" spans="2:6" ht="15">
      <c r="B25" s="31" t="s">
        <v>45</v>
      </c>
      <c r="D25" s="59">
        <f>'a st.of comprehensive income bg'!D30</f>
        <v>-0.10098206660973527</v>
      </c>
      <c r="E25" s="59" t="e">
        <f>'a st.of comprehensive income bg'!E30</f>
        <v>#DIV/0!</v>
      </c>
      <c r="F25" s="59">
        <f>'a st.of comprehensive income bg'!F30</f>
        <v>-0.08646456020495304</v>
      </c>
    </row>
    <row r="26" ht="15">
      <c r="F26" s="60"/>
    </row>
    <row r="27" ht="15">
      <c r="B27" s="5" t="str">
        <f>'a st. of financial pfsition en'!A57</f>
        <v>The Preliminary Non-Consolidated Financial Statements were authorised on 14 January 2019.</v>
      </c>
    </row>
    <row r="30" spans="2:6" ht="15">
      <c r="B30" s="5" t="s">
        <v>35</v>
      </c>
      <c r="F30" s="5" t="s">
        <v>271</v>
      </c>
    </row>
    <row r="31" spans="2:6" ht="15">
      <c r="B31" s="11" t="s">
        <v>270</v>
      </c>
      <c r="F31" s="11" t="s">
        <v>268</v>
      </c>
    </row>
    <row r="32" spans="2:5" ht="15">
      <c r="B32" s="11" t="s">
        <v>269</v>
      </c>
      <c r="D32" s="11"/>
      <c r="E32" s="11"/>
    </row>
    <row r="33" ht="15">
      <c r="B33" s="11"/>
    </row>
    <row r="34" ht="15">
      <c r="B34" s="11"/>
    </row>
    <row r="35" ht="15">
      <c r="B35" s="11"/>
    </row>
    <row r="36" ht="15">
      <c r="B36" s="5" t="str">
        <f>'a st. of financial pfsition en'!A67</f>
        <v>Mina Nicolova - Angelova</v>
      </c>
    </row>
    <row r="37" ht="15">
      <c r="B37" s="11" t="s">
        <v>36</v>
      </c>
    </row>
    <row r="38" ht="15">
      <c r="B38" s="11"/>
    </row>
  </sheetData>
  <sheetProtection/>
  <printOptions/>
  <pageMargins left="0.984251968503937" right="0.4330708661417323" top="1.47" bottom="0.3937007874015748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7.140625" style="5" customWidth="1"/>
    <col min="2" max="2" width="18.8515625" style="5" customWidth="1"/>
    <col min="3" max="3" width="15.8515625" style="5" hidden="1" customWidth="1"/>
    <col min="4" max="4" width="18.57421875" style="5" customWidth="1"/>
    <col min="5" max="16384" width="9.140625" style="5" customWidth="1"/>
  </cols>
  <sheetData>
    <row r="1" ht="15">
      <c r="A1" s="13" t="s">
        <v>229</v>
      </c>
    </row>
    <row r="2" ht="15">
      <c r="A2" s="31" t="s">
        <v>10</v>
      </c>
    </row>
    <row r="3" spans="1:4" ht="15">
      <c r="A3" s="31"/>
      <c r="D3" s="14" t="str">
        <f>'a st.of comprehensive income en'!F3</f>
        <v>Preliminary Non-Consolidated Financial Statements</v>
      </c>
    </row>
    <row r="4" spans="1:4" ht="15">
      <c r="A4" s="5" t="s">
        <v>11</v>
      </c>
      <c r="B4" s="11"/>
      <c r="D4" s="4" t="str">
        <f>'a st.of comprehensive income en'!F4</f>
        <v>For the period ended 31 December 2018</v>
      </c>
    </row>
    <row r="5" ht="9" customHeight="1">
      <c r="A5" s="10"/>
    </row>
    <row r="6" spans="2:4" ht="30.75" customHeight="1">
      <c r="B6" s="118" t="str">
        <f>'a st. of financial pfsition en'!C6</f>
        <v>31th december 2018</v>
      </c>
      <c r="C6" s="49"/>
      <c r="D6" s="118" t="str">
        <f>'a st. of financial pfsition en'!E6</f>
        <v>31th december 2017</v>
      </c>
    </row>
    <row r="7" spans="1:3" ht="15">
      <c r="A7" s="31" t="s">
        <v>46</v>
      </c>
      <c r="B7" s="20"/>
      <c r="C7" s="20"/>
    </row>
    <row r="8" spans="1:4" ht="15">
      <c r="A8" s="2" t="s">
        <v>47</v>
      </c>
      <c r="B8" s="44">
        <f>' a st. of cash flows bg'!C9</f>
        <v>278</v>
      </c>
      <c r="C8" s="44">
        <f>' a st. of cash flows bg'!D9</f>
        <v>0</v>
      </c>
      <c r="D8" s="44">
        <f>' a st. of cash flows bg'!E9</f>
        <v>176</v>
      </c>
    </row>
    <row r="9" spans="1:4" ht="15" hidden="1">
      <c r="A9" s="2" t="s">
        <v>96</v>
      </c>
      <c r="B9" s="97"/>
      <c r="C9" s="44"/>
      <c r="D9" s="44"/>
    </row>
    <row r="10" spans="1:4" ht="30" hidden="1">
      <c r="A10" s="2" t="s">
        <v>125</v>
      </c>
      <c r="B10" s="44"/>
      <c r="C10" s="44"/>
      <c r="D10" s="44"/>
    </row>
    <row r="11" spans="1:4" ht="15">
      <c r="A11" s="2" t="s">
        <v>48</v>
      </c>
      <c r="B11" s="44">
        <f>' a st. of cash flows bg'!C10</f>
        <v>-848</v>
      </c>
      <c r="C11" s="44">
        <f>' a st. of cash flows bg'!D10</f>
        <v>0</v>
      </c>
      <c r="D11" s="44">
        <f>' a st. of cash flows bg'!E10</f>
        <v>-898</v>
      </c>
    </row>
    <row r="12" spans="1:4" ht="16.5" customHeight="1">
      <c r="A12" s="32" t="s">
        <v>199</v>
      </c>
      <c r="B12" s="44">
        <f>' a st. of cash flows bg'!C11</f>
        <v>-1240</v>
      </c>
      <c r="C12" s="44">
        <f>' a st. of cash flows bg'!D11</f>
        <v>0</v>
      </c>
      <c r="D12" s="44">
        <f>' a st. of cash flows bg'!E11</f>
        <v>-1211</v>
      </c>
    </row>
    <row r="13" spans="1:4" ht="15">
      <c r="A13" s="5" t="s">
        <v>200</v>
      </c>
      <c r="B13" s="44">
        <f>' a st. of cash flows bg'!C12</f>
        <v>-16</v>
      </c>
      <c r="C13" s="44">
        <f>' a st. of cash flows bg'!D12</f>
        <v>0</v>
      </c>
      <c r="D13" s="44">
        <f>' a st. of cash flows bg'!E12</f>
        <v>-38</v>
      </c>
    </row>
    <row r="14" spans="1:4" ht="15" hidden="1">
      <c r="A14" s="5" t="s">
        <v>201</v>
      </c>
      <c r="B14" s="44">
        <f>' a st. of cash flows bg'!C14</f>
        <v>0</v>
      </c>
      <c r="C14" s="44">
        <f>' a st. of cash flows bg'!D13</f>
        <v>0</v>
      </c>
      <c r="D14" s="44">
        <f>' a st. of cash flows bg'!E13</f>
        <v>0</v>
      </c>
    </row>
    <row r="15" spans="1:4" ht="15">
      <c r="A15" s="5" t="s">
        <v>202</v>
      </c>
      <c r="B15" s="44">
        <f>' a st. of cash flows bg'!C15</f>
        <v>339</v>
      </c>
      <c r="C15" s="44">
        <f>' a st. of cash flows bg'!D15</f>
        <v>0</v>
      </c>
      <c r="D15" s="44">
        <f>' a st. of cash flows bg'!E15</f>
        <v>617</v>
      </c>
    </row>
    <row r="16" spans="1:4" ht="15" hidden="1">
      <c r="A16" s="52" t="s">
        <v>204</v>
      </c>
      <c r="B16" s="44">
        <f>' a st. of cash flows bg'!C16</f>
        <v>0</v>
      </c>
      <c r="C16" s="44">
        <f>' a st. of cash flows bg'!D16</f>
        <v>0</v>
      </c>
      <c r="D16" s="44">
        <f>' a st. of cash flows bg'!E16</f>
        <v>0</v>
      </c>
    </row>
    <row r="17" spans="1:4" ht="15">
      <c r="A17" s="5" t="s">
        <v>49</v>
      </c>
      <c r="B17" s="44">
        <f>' a st. of cash flows bg'!C17</f>
        <v>-35</v>
      </c>
      <c r="C17" s="44">
        <f>' a st. of cash flows bg'!D17</f>
        <v>0</v>
      </c>
      <c r="D17" s="44">
        <f>' a st. of cash flows bg'!E17</f>
        <v>-13</v>
      </c>
    </row>
    <row r="18" spans="1:4" ht="30" hidden="1">
      <c r="A18" s="51" t="s">
        <v>127</v>
      </c>
      <c r="B18" s="53">
        <f>SUM(B11:B17)</f>
        <v>-1800</v>
      </c>
      <c r="C18" s="53">
        <f>SUM(C11:C17)</f>
        <v>0</v>
      </c>
      <c r="D18" s="44"/>
    </row>
    <row r="19" spans="1:6" s="11" customFormat="1" ht="15">
      <c r="A19" s="11" t="s">
        <v>50</v>
      </c>
      <c r="B19" s="45">
        <f>B8+B18</f>
        <v>-1522</v>
      </c>
      <c r="C19" s="45">
        <f>C8+C18</f>
        <v>0</v>
      </c>
      <c r="D19" s="54">
        <f>SUM(D8:D17)</f>
        <v>-1367</v>
      </c>
      <c r="E19" s="18"/>
      <c r="F19" s="56"/>
    </row>
    <row r="20" spans="1:4" ht="15">
      <c r="A20" s="31" t="s">
        <v>51</v>
      </c>
      <c r="B20" s="42"/>
      <c r="C20" s="42"/>
      <c r="D20" s="44"/>
    </row>
    <row r="21" spans="1:4" ht="15">
      <c r="A21" s="5" t="s">
        <v>53</v>
      </c>
      <c r="B21" s="44">
        <f>' a st. of cash flows bg'!C20</f>
        <v>-20</v>
      </c>
      <c r="C21" s="44">
        <f>' a st. of cash flows bg'!D20</f>
        <v>0</v>
      </c>
      <c r="D21" s="44">
        <f>' a st. of cash flows bg'!E20</f>
        <v>-114</v>
      </c>
    </row>
    <row r="22" spans="1:4" ht="15">
      <c r="A22" s="5" t="s">
        <v>280</v>
      </c>
      <c r="B22" s="44"/>
      <c r="C22" s="44"/>
      <c r="D22" s="44">
        <f>' a st. of cash flows bg'!E21</f>
        <v>867</v>
      </c>
    </row>
    <row r="23" spans="1:4" ht="15">
      <c r="A23" s="5" t="s">
        <v>54</v>
      </c>
      <c r="B23" s="44">
        <f>' a st. of cash flows bg'!C22</f>
        <v>-1291</v>
      </c>
      <c r="C23" s="44">
        <f>' a st. of cash flows bg'!D24+' a st. of cash flows bg'!D22</f>
        <v>0</v>
      </c>
      <c r="D23" s="44">
        <f>' a st. of cash flows bg'!E22</f>
        <v>-8006</v>
      </c>
    </row>
    <row r="24" spans="1:4" ht="15">
      <c r="A24" s="5" t="s">
        <v>52</v>
      </c>
      <c r="B24" s="44">
        <f>' a st. of cash flows bg'!C23</f>
        <v>2145</v>
      </c>
      <c r="C24" s="44">
        <f>' a st. of cash flows bg'!D23</f>
        <v>0</v>
      </c>
      <c r="D24" s="44">
        <f>' a st. of cash flows bg'!E23+' a st. of cash flows bg'!E25</f>
        <v>4</v>
      </c>
    </row>
    <row r="25" spans="1:4" ht="15">
      <c r="A25" s="52" t="s">
        <v>205</v>
      </c>
      <c r="B25" s="44">
        <f>' a st. of cash flows bg'!C26</f>
        <v>-3815</v>
      </c>
      <c r="C25" s="44">
        <f>' a st. of cash flows bg'!D26</f>
        <v>0</v>
      </c>
      <c r="D25" s="44">
        <f>' a st. of cash flows bg'!E26</f>
        <v>-5247</v>
      </c>
    </row>
    <row r="26" spans="1:4" ht="15.75">
      <c r="A26" s="27" t="s">
        <v>58</v>
      </c>
      <c r="B26" s="44">
        <f>' a st. of cash flows bg'!C27</f>
        <v>3646</v>
      </c>
      <c r="C26" s="44">
        <f>' a st. of cash flows bg'!D27</f>
        <v>0</v>
      </c>
      <c r="D26" s="44">
        <f>' a st. of cash flows bg'!E27</f>
        <v>4726</v>
      </c>
    </row>
    <row r="27" spans="1:4" ht="15">
      <c r="A27" s="5" t="s">
        <v>206</v>
      </c>
      <c r="B27" s="44">
        <f>' a st. of cash flows bg'!C28</f>
        <v>399</v>
      </c>
      <c r="C27" s="44">
        <f>' a st. of cash flows bg'!D28</f>
        <v>0</v>
      </c>
      <c r="D27" s="44">
        <f>' a st. of cash flows bg'!E28</f>
        <v>83</v>
      </c>
    </row>
    <row r="28" spans="1:4" ht="15">
      <c r="A28" s="5" t="s">
        <v>262</v>
      </c>
      <c r="B28" s="44"/>
      <c r="C28" s="44"/>
      <c r="D28" s="44">
        <f>' a st. of cash flows bg'!E29</f>
        <v>0</v>
      </c>
    </row>
    <row r="29" spans="1:4" ht="15">
      <c r="A29" s="5" t="s">
        <v>207</v>
      </c>
      <c r="B29" s="44">
        <f>' a st. of cash flows bg'!C30</f>
        <v>-1</v>
      </c>
      <c r="C29" s="44">
        <f>' a st. of cash flows bg'!D30</f>
        <v>0</v>
      </c>
      <c r="D29" s="44">
        <f>' a st. of cash flows bg'!E30</f>
        <v>0</v>
      </c>
    </row>
    <row r="30" spans="1:6" s="11" customFormat="1" ht="15">
      <c r="A30" s="11" t="s">
        <v>55</v>
      </c>
      <c r="B30" s="45">
        <f>SUM(B21:B29)</f>
        <v>1063</v>
      </c>
      <c r="C30" s="45">
        <f>SUM(C21:C29)</f>
        <v>0</v>
      </c>
      <c r="D30" s="54">
        <f>SUM(D21:D29)</f>
        <v>-7687</v>
      </c>
      <c r="E30" s="18"/>
      <c r="F30" s="56"/>
    </row>
    <row r="31" spans="1:4" ht="15">
      <c r="A31" s="31" t="s">
        <v>74</v>
      </c>
      <c r="B31" s="42"/>
      <c r="C31" s="42"/>
      <c r="D31" s="44"/>
    </row>
    <row r="32" spans="1:4" ht="15">
      <c r="A32" s="5" t="s">
        <v>219</v>
      </c>
      <c r="B32" s="44">
        <f>' a st. of cash flows bg'!C33</f>
        <v>3490</v>
      </c>
      <c r="C32" s="44">
        <f>' a st. of cash flows bg'!D33</f>
        <v>0</v>
      </c>
      <c r="D32" s="44">
        <f>' a st. of cash flows bg'!E33</f>
        <v>29850</v>
      </c>
    </row>
    <row r="33" spans="1:4" ht="15">
      <c r="A33" s="5" t="s">
        <v>220</v>
      </c>
      <c r="B33" s="44">
        <f>' a st. of cash flows bg'!C34</f>
        <v>-3212</v>
      </c>
      <c r="C33" s="44">
        <f>' a st. of cash flows bg'!D34</f>
        <v>0</v>
      </c>
      <c r="D33" s="44">
        <f>' a st. of cash flows bg'!E34</f>
        <v>-19315</v>
      </c>
    </row>
    <row r="34" spans="1:4" ht="15" hidden="1">
      <c r="A34" s="5" t="s">
        <v>57</v>
      </c>
      <c r="B34" s="44">
        <f>' a st. of cash flows bg'!C35</f>
        <v>0</v>
      </c>
      <c r="C34" s="44">
        <f>' a st. of cash flows bg'!D35</f>
        <v>0</v>
      </c>
      <c r="D34" s="44">
        <f>' a st. of cash flows bg'!E35</f>
        <v>0</v>
      </c>
    </row>
    <row r="35" spans="1:4" ht="15" hidden="1">
      <c r="A35" s="30" t="s">
        <v>209</v>
      </c>
      <c r="B35" s="44">
        <f>' a st. of cash flows bg'!C36</f>
        <v>0</v>
      </c>
      <c r="C35" s="44">
        <f>' a st. of cash flows bg'!D36</f>
        <v>0</v>
      </c>
      <c r="D35" s="44">
        <f>' a st. of cash flows bg'!E36</f>
        <v>0</v>
      </c>
    </row>
    <row r="36" spans="1:4" ht="15">
      <c r="A36" s="5" t="s">
        <v>208</v>
      </c>
      <c r="B36" s="44">
        <f>' a st. of cash flows bg'!C37</f>
        <v>-518</v>
      </c>
      <c r="C36" s="44">
        <f>' a st. of cash flows bg'!D37</f>
        <v>0</v>
      </c>
      <c r="D36" s="44">
        <f>' a st. of cash flows bg'!E37</f>
        <v>-441</v>
      </c>
    </row>
    <row r="37" spans="1:4" ht="15" hidden="1">
      <c r="A37" s="5" t="s">
        <v>210</v>
      </c>
      <c r="B37" s="44">
        <f>' a st. of cash flows bg'!C38</f>
        <v>0</v>
      </c>
      <c r="C37" s="44">
        <f>' a st. of cash flows bg'!D38</f>
        <v>0</v>
      </c>
      <c r="D37" s="44">
        <f>' a st. of cash flows bg'!E38</f>
        <v>0</v>
      </c>
    </row>
    <row r="38" spans="1:4" ht="15" hidden="1">
      <c r="A38" s="5" t="s">
        <v>221</v>
      </c>
      <c r="B38" s="44">
        <f>' a st. of cash flows bg'!C39</f>
        <v>0</v>
      </c>
      <c r="C38" s="44">
        <f>' a st. of cash flows bg'!D39</f>
        <v>0</v>
      </c>
      <c r="D38" s="44">
        <f>' a st. of cash flows bg'!E39</f>
        <v>0</v>
      </c>
    </row>
    <row r="39" spans="1:4" ht="15">
      <c r="A39" s="5" t="s">
        <v>56</v>
      </c>
      <c r="B39" s="44">
        <f>' a st. of cash flows bg'!C40</f>
        <v>-53</v>
      </c>
      <c r="C39" s="44">
        <f>' a st. of cash flows bg'!D40</f>
        <v>0</v>
      </c>
      <c r="D39" s="44">
        <f>' a st. of cash flows bg'!E40</f>
        <v>-60</v>
      </c>
    </row>
    <row r="40" spans="1:4" ht="15">
      <c r="A40" s="5" t="s">
        <v>7</v>
      </c>
      <c r="B40" s="44">
        <f>' a st. of cash flows bg'!C42</f>
        <v>0</v>
      </c>
      <c r="C40" s="44">
        <f>' a st. of cash flows bg'!D42</f>
        <v>0</v>
      </c>
      <c r="D40" s="44">
        <f>' a st. of cash flows bg'!E42</f>
        <v>0</v>
      </c>
    </row>
    <row r="41" spans="1:6" s="11" customFormat="1" ht="15">
      <c r="A41" s="11" t="s">
        <v>75</v>
      </c>
      <c r="B41" s="54">
        <f>SUM(B32:B40)</f>
        <v>-293</v>
      </c>
      <c r="C41" s="54">
        <f>SUM(C32:C40)</f>
        <v>0</v>
      </c>
      <c r="D41" s="54">
        <f>SUM(D32:D40)</f>
        <v>10034</v>
      </c>
      <c r="E41" s="18"/>
      <c r="F41" s="56"/>
    </row>
    <row r="42" spans="1:4" ht="15">
      <c r="A42" s="31" t="s">
        <v>59</v>
      </c>
      <c r="B42" s="42">
        <f>B19+B30+B41</f>
        <v>-752</v>
      </c>
      <c r="C42" s="42">
        <f>C19+C30+C41</f>
        <v>0</v>
      </c>
      <c r="D42" s="42">
        <f>D19+D30+D41</f>
        <v>980</v>
      </c>
    </row>
    <row r="43" spans="1:4" ht="15">
      <c r="A43" s="31" t="s">
        <v>60</v>
      </c>
      <c r="B43" s="55">
        <f>' a st. of cash flows bg'!C45</f>
        <v>1623</v>
      </c>
      <c r="C43" s="55">
        <f>' a st. of cash flows bg'!D45</f>
        <v>0</v>
      </c>
      <c r="D43" s="55">
        <f>' a st. of cash flows bg'!E45</f>
        <v>643</v>
      </c>
    </row>
    <row r="44" spans="1:6" ht="15">
      <c r="A44" s="31" t="s">
        <v>61</v>
      </c>
      <c r="B44" s="47">
        <f>SUM(B42:B43)</f>
        <v>871</v>
      </c>
      <c r="C44" s="47">
        <f>SUM(C42:C43)</f>
        <v>0</v>
      </c>
      <c r="D44" s="47">
        <f>SUM(D42:D43)</f>
        <v>1623</v>
      </c>
      <c r="F44" s="44"/>
    </row>
    <row r="45" spans="1:4" s="11" customFormat="1" ht="15">
      <c r="A45" s="22"/>
      <c r="B45" s="56"/>
      <c r="C45" s="56"/>
      <c r="D45" s="56"/>
    </row>
    <row r="46" ht="15">
      <c r="A46" s="5" t="str">
        <f>'a st. of financial pfsition en'!A57</f>
        <v>The Preliminary Non-Consolidated Financial Statements were authorised on 14 January 2019.</v>
      </c>
    </row>
    <row r="50" spans="1:4" ht="15">
      <c r="A50" s="5" t="s">
        <v>35</v>
      </c>
      <c r="D50" s="5" t="s">
        <v>271</v>
      </c>
    </row>
    <row r="51" spans="1:4" ht="15">
      <c r="A51" s="11" t="s">
        <v>270</v>
      </c>
      <c r="D51" s="11" t="s">
        <v>268</v>
      </c>
    </row>
    <row r="52" spans="1:2" ht="15">
      <c r="A52" s="11" t="s">
        <v>269</v>
      </c>
      <c r="B52" s="11"/>
    </row>
    <row r="53" ht="15">
      <c r="A53" s="11"/>
    </row>
    <row r="54" ht="15">
      <c r="A54" s="11"/>
    </row>
    <row r="55" ht="15">
      <c r="A55" s="11"/>
    </row>
    <row r="56" ht="15">
      <c r="A56" s="5" t="str">
        <f>'a st. of financial pfsition en'!A67</f>
        <v>Mina Nicolova - Angelova</v>
      </c>
    </row>
    <row r="57" spans="1:2" ht="15">
      <c r="A57" s="11" t="s">
        <v>36</v>
      </c>
      <c r="B57" s="11"/>
    </row>
    <row r="58" ht="15">
      <c r="A58" s="11"/>
    </row>
    <row r="62" ht="15">
      <c r="B62" s="11"/>
    </row>
  </sheetData>
  <sheetProtection/>
  <printOptions/>
  <pageMargins left="0.984251968503937" right="0.4330708661417323" top="0.98425196850393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Doverie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Pavlova</dc:creator>
  <cp:keywords/>
  <dc:description/>
  <cp:lastModifiedBy>Albena</cp:lastModifiedBy>
  <cp:lastPrinted>2019-02-26T09:52:53Z</cp:lastPrinted>
  <dcterms:created xsi:type="dcterms:W3CDTF">2004-05-04T07:38:50Z</dcterms:created>
  <dcterms:modified xsi:type="dcterms:W3CDTF">2019-03-14T08:11:09Z</dcterms:modified>
  <cp:category/>
  <cp:version/>
  <cp:contentType/>
  <cp:contentStatus/>
</cp:coreProperties>
</file>